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ОГУ\КОНТРОЛЛИНГ\БЮДЖЕТЫ\2025 г\"/>
    </mc:Choice>
  </mc:AlternateContent>
  <xr:revisionPtr revIDLastSave="0" documentId="8_{665097B9-E429-4891-AFBD-884B025B1877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Затраты" sheetId="1" r:id="rId1"/>
  </sheets>
  <calcPr calcId="191029" refMode="R1C1"/>
</workbook>
</file>

<file path=xl/calcChain.xml><?xml version="1.0" encoding="utf-8"?>
<calcChain xmlns="http://schemas.openxmlformats.org/spreadsheetml/2006/main">
  <c r="R69" i="1" l="1"/>
  <c r="W74" i="1"/>
  <c r="C7" i="1"/>
  <c r="C5" i="1"/>
  <c r="K66" i="1" l="1"/>
  <c r="F66" i="1"/>
  <c r="F59" i="1"/>
  <c r="F58" i="1"/>
  <c r="X57" i="1"/>
  <c r="T57" i="1"/>
  <c r="S57" i="1"/>
  <c r="R57" i="1"/>
  <c r="O57" i="1"/>
  <c r="N57" i="1"/>
  <c r="M57" i="1"/>
  <c r="J57" i="1"/>
  <c r="I57" i="1"/>
  <c r="H57" i="1"/>
  <c r="E57" i="1"/>
  <c r="D57" i="1"/>
  <c r="C57" i="1"/>
  <c r="F56" i="1"/>
  <c r="F55" i="1"/>
  <c r="F54" i="1"/>
  <c r="F53" i="1"/>
  <c r="X52" i="1"/>
  <c r="F52" i="1"/>
  <c r="F51" i="1"/>
  <c r="T50" i="1"/>
  <c r="S50" i="1"/>
  <c r="R50" i="1"/>
  <c r="O50" i="1"/>
  <c r="N50" i="1"/>
  <c r="M50" i="1"/>
  <c r="J50" i="1"/>
  <c r="I50" i="1"/>
  <c r="H50" i="1"/>
  <c r="E50" i="1"/>
  <c r="D50" i="1"/>
  <c r="C50" i="1"/>
  <c r="F49" i="1"/>
  <c r="F48" i="1"/>
  <c r="F47" i="1"/>
  <c r="F46" i="1"/>
  <c r="F45" i="1"/>
  <c r="X44" i="1"/>
  <c r="T44" i="1"/>
  <c r="S44" i="1"/>
  <c r="R44" i="1"/>
  <c r="O44" i="1"/>
  <c r="N44" i="1"/>
  <c r="M44" i="1"/>
  <c r="J44" i="1"/>
  <c r="I44" i="1"/>
  <c r="H44" i="1"/>
  <c r="E44" i="1"/>
  <c r="D44" i="1"/>
  <c r="C44" i="1"/>
  <c r="U43" i="1"/>
  <c r="K43" i="1"/>
  <c r="F43" i="1"/>
  <c r="U42" i="1"/>
  <c r="K42" i="1"/>
  <c r="F42" i="1"/>
  <c r="U41" i="1"/>
  <c r="K41" i="1"/>
  <c r="F41" i="1"/>
  <c r="X40" i="1"/>
  <c r="T40" i="1"/>
  <c r="S40" i="1"/>
  <c r="R40" i="1"/>
  <c r="O40" i="1"/>
  <c r="N40" i="1"/>
  <c r="M40" i="1"/>
  <c r="J40" i="1"/>
  <c r="I40" i="1"/>
  <c r="H40" i="1"/>
  <c r="E40" i="1"/>
  <c r="D40" i="1"/>
  <c r="C40" i="1"/>
  <c r="U39" i="1"/>
  <c r="K39" i="1"/>
  <c r="F39" i="1"/>
  <c r="U38" i="1"/>
  <c r="K38" i="1"/>
  <c r="F38" i="1"/>
  <c r="U37" i="1"/>
  <c r="K37" i="1"/>
  <c r="F37" i="1"/>
  <c r="X36" i="1"/>
  <c r="T36" i="1"/>
  <c r="S36" i="1"/>
  <c r="R36" i="1"/>
  <c r="O36" i="1"/>
  <c r="N36" i="1"/>
  <c r="M36" i="1"/>
  <c r="J36" i="1"/>
  <c r="I36" i="1"/>
  <c r="H36" i="1"/>
  <c r="E36" i="1"/>
  <c r="D36" i="1"/>
  <c r="C36" i="1"/>
  <c r="U35" i="1"/>
  <c r="K35" i="1"/>
  <c r="F35" i="1"/>
  <c r="U34" i="1"/>
  <c r="K34" i="1"/>
  <c r="F34" i="1"/>
  <c r="U33" i="1"/>
  <c r="K33" i="1"/>
  <c r="F33" i="1"/>
  <c r="U32" i="1"/>
  <c r="K32" i="1"/>
  <c r="F32" i="1"/>
  <c r="X31" i="1"/>
  <c r="T31" i="1"/>
  <c r="S31" i="1"/>
  <c r="R31" i="1"/>
  <c r="O31" i="1"/>
  <c r="N31" i="1"/>
  <c r="M31" i="1"/>
  <c r="J31" i="1"/>
  <c r="I31" i="1"/>
  <c r="H31" i="1"/>
  <c r="E31" i="1"/>
  <c r="D31" i="1"/>
  <c r="C31" i="1"/>
  <c r="Q27" i="1"/>
  <c r="K27" i="1"/>
  <c r="L27" i="1" s="1"/>
  <c r="F27" i="1"/>
  <c r="K26" i="1"/>
  <c r="F26" i="1"/>
  <c r="K25" i="1"/>
  <c r="F25" i="1"/>
  <c r="X24" i="1"/>
  <c r="T24" i="1"/>
  <c r="S24" i="1"/>
  <c r="R24" i="1"/>
  <c r="O24" i="1"/>
  <c r="N24" i="1"/>
  <c r="M24" i="1"/>
  <c r="J24" i="1"/>
  <c r="I24" i="1"/>
  <c r="H24" i="1"/>
  <c r="K23" i="1"/>
  <c r="F23" i="1"/>
  <c r="K22" i="1"/>
  <c r="F22" i="1"/>
  <c r="K21" i="1"/>
  <c r="F21" i="1"/>
  <c r="K20" i="1"/>
  <c r="F20" i="1"/>
  <c r="K19" i="1"/>
  <c r="F19" i="1"/>
  <c r="X18" i="1"/>
  <c r="T18" i="1"/>
  <c r="S18" i="1"/>
  <c r="R18" i="1"/>
  <c r="O18" i="1"/>
  <c r="N18" i="1"/>
  <c r="M18" i="1"/>
  <c r="J18" i="1"/>
  <c r="I18" i="1"/>
  <c r="H18" i="1"/>
  <c r="E18" i="1"/>
  <c r="E14" i="1" s="1"/>
  <c r="D18" i="1"/>
  <c r="D14" i="1" s="1"/>
  <c r="C18" i="1"/>
  <c r="C14" i="1" s="1"/>
  <c r="K17" i="1"/>
  <c r="F17" i="1"/>
  <c r="X11" i="1"/>
  <c r="T11" i="1"/>
  <c r="S11" i="1"/>
  <c r="R11" i="1"/>
  <c r="O11" i="1"/>
  <c r="N11" i="1"/>
  <c r="M11" i="1"/>
  <c r="J11" i="1"/>
  <c r="I11" i="1"/>
  <c r="H11" i="1"/>
  <c r="E11" i="1"/>
  <c r="D11" i="1"/>
  <c r="C11" i="1"/>
  <c r="X7" i="1"/>
  <c r="T7" i="1"/>
  <c r="S7" i="1"/>
  <c r="R7" i="1"/>
  <c r="E4" i="1" l="1"/>
  <c r="S4" i="1"/>
  <c r="S14" i="1"/>
  <c r="M4" i="1"/>
  <c r="O14" i="1"/>
  <c r="K24" i="1"/>
  <c r="K31" i="1"/>
  <c r="I14" i="1"/>
  <c r="H4" i="1"/>
  <c r="T14" i="1"/>
  <c r="T4" i="1"/>
  <c r="K40" i="1"/>
  <c r="D4" i="1"/>
  <c r="K18" i="1"/>
  <c r="X4" i="1"/>
  <c r="J14" i="1"/>
  <c r="J4" i="1"/>
  <c r="U40" i="1"/>
  <c r="N14" i="1"/>
  <c r="R4" i="1"/>
  <c r="R28" i="1"/>
  <c r="X28" i="1"/>
  <c r="F36" i="1"/>
  <c r="N4" i="1"/>
  <c r="X14" i="1"/>
  <c r="E28" i="1"/>
  <c r="M28" i="1"/>
  <c r="S28" i="1"/>
  <c r="D28" i="1"/>
  <c r="F18" i="1"/>
  <c r="H28" i="1"/>
  <c r="H14" i="1"/>
  <c r="K36" i="1"/>
  <c r="J28" i="1"/>
  <c r="W43" i="1"/>
  <c r="W51" i="1"/>
  <c r="W53" i="1"/>
  <c r="N28" i="1"/>
  <c r="W48" i="1"/>
  <c r="W55" i="1"/>
  <c r="C4" i="1"/>
  <c r="I4" i="1"/>
  <c r="O4" i="1"/>
  <c r="I28" i="1"/>
  <c r="O28" i="1"/>
  <c r="W38" i="1"/>
  <c r="F50" i="1"/>
  <c r="T28" i="1"/>
  <c r="L26" i="1"/>
  <c r="M14" i="1"/>
  <c r="R14" i="1"/>
  <c r="W33" i="1"/>
  <c r="U36" i="1"/>
  <c r="W52" i="1"/>
  <c r="W56" i="1"/>
  <c r="F57" i="1"/>
  <c r="W58" i="1"/>
  <c r="F24" i="1"/>
  <c r="U31" i="1"/>
  <c r="W34" i="1"/>
  <c r="G34" i="1" s="1"/>
  <c r="F31" i="1"/>
  <c r="W32" i="1"/>
  <c r="F44" i="1"/>
  <c r="W54" i="1"/>
  <c r="C28" i="1"/>
  <c r="W45" i="1"/>
  <c r="G45" i="1" s="1"/>
  <c r="W39" i="1"/>
  <c r="W59" i="1"/>
  <c r="W35" i="1"/>
  <c r="W37" i="1"/>
  <c r="F40" i="1"/>
  <c r="W41" i="1"/>
  <c r="W42" i="1"/>
  <c r="W46" i="1"/>
  <c r="W47" i="1"/>
  <c r="W49" i="1"/>
  <c r="K14" i="1" l="1"/>
  <c r="E60" i="1"/>
  <c r="E5" i="1" s="1"/>
  <c r="S60" i="1"/>
  <c r="S5" i="1" s="1"/>
  <c r="G33" i="1"/>
  <c r="D60" i="1"/>
  <c r="D15" i="1" s="1"/>
  <c r="T60" i="1"/>
  <c r="N60" i="1"/>
  <c r="H60" i="1"/>
  <c r="K4" i="1"/>
  <c r="F4" i="1"/>
  <c r="I60" i="1"/>
  <c r="M60" i="1"/>
  <c r="M5" i="1" s="1"/>
  <c r="X60" i="1"/>
  <c r="K28" i="1"/>
  <c r="O60" i="1"/>
  <c r="O5" i="1" s="1"/>
  <c r="G38" i="1"/>
  <c r="J60" i="1"/>
  <c r="J15" i="1" s="1"/>
  <c r="R60" i="1"/>
  <c r="C60" i="1"/>
  <c r="G43" i="1"/>
  <c r="G32" i="1"/>
  <c r="U4" i="1"/>
  <c r="G39" i="1"/>
  <c r="F14" i="1"/>
  <c r="W36" i="1"/>
  <c r="G37" i="1"/>
  <c r="W40" i="1"/>
  <c r="G41" i="1"/>
  <c r="F28" i="1"/>
  <c r="G35" i="1"/>
  <c r="G42" i="1"/>
  <c r="W44" i="1"/>
  <c r="Q45" i="1"/>
  <c r="W31" i="1"/>
  <c r="P4" i="1"/>
  <c r="W57" i="1"/>
  <c r="W50" i="1"/>
  <c r="C15" i="1" l="1"/>
  <c r="E29" i="1"/>
  <c r="E15" i="1"/>
  <c r="E63" i="1"/>
  <c r="D63" i="1"/>
  <c r="X73" i="1"/>
  <c r="X71" i="1"/>
  <c r="X70" i="1"/>
  <c r="X74" i="1"/>
  <c r="X69" i="1"/>
  <c r="X72" i="1"/>
  <c r="S63" i="1"/>
  <c r="T63" i="1"/>
  <c r="N63" i="1"/>
  <c r="D29" i="1"/>
  <c r="D5" i="1"/>
  <c r="T5" i="1"/>
  <c r="I15" i="1"/>
  <c r="N5" i="1"/>
  <c r="H15" i="1"/>
  <c r="H29" i="1"/>
  <c r="H5" i="1"/>
  <c r="J5" i="1"/>
  <c r="J29" i="1"/>
  <c r="K29" i="1"/>
  <c r="H63" i="1"/>
  <c r="J63" i="1"/>
  <c r="R5" i="1"/>
  <c r="O63" i="1"/>
  <c r="M63" i="1"/>
  <c r="I29" i="1"/>
  <c r="I5" i="1"/>
  <c r="R63" i="1"/>
  <c r="R70" i="1"/>
  <c r="X63" i="1"/>
  <c r="I63" i="1"/>
  <c r="X5" i="1"/>
  <c r="C29" i="1"/>
  <c r="C63" i="1"/>
  <c r="F60" i="1"/>
  <c r="F5" i="1" s="1"/>
  <c r="P60" i="1"/>
  <c r="G31" i="1"/>
  <c r="K63" i="1" l="1"/>
  <c r="K15" i="1"/>
  <c r="K5" i="1"/>
  <c r="F15" i="1"/>
  <c r="U63" i="1"/>
  <c r="P63" i="1"/>
  <c r="F63" i="1"/>
  <c r="F29" i="1"/>
  <c r="W60" i="1"/>
  <c r="W73" i="1" l="1"/>
  <c r="Y73" i="1" s="1"/>
  <c r="W72" i="1"/>
  <c r="Y72" i="1" s="1"/>
  <c r="W70" i="1"/>
  <c r="Y70" i="1" s="1"/>
  <c r="W71" i="1"/>
  <c r="Y71" i="1" s="1"/>
  <c r="Y74" i="1"/>
  <c r="W69" i="1"/>
  <c r="Y69" i="1" s="1"/>
  <c r="W63" i="1"/>
  <c r="Y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Надежда</author>
  </authors>
  <commentList>
    <comment ref="X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Надежда:</t>
        </r>
        <r>
          <rPr>
            <sz val="9"/>
            <color indexed="81"/>
            <rFont val="Tahoma"/>
            <family val="2"/>
            <charset val="204"/>
          </rPr>
          <t xml:space="preserve">
доп,склад появился в середине года</t>
        </r>
      </text>
    </comment>
  </commentList>
</comments>
</file>

<file path=xl/sharedStrings.xml><?xml version="1.0" encoding="utf-8"?>
<sst xmlns="http://schemas.openxmlformats.org/spreadsheetml/2006/main" count="154" uniqueCount="133">
  <si>
    <t>Отчет по затратам (по начислению)</t>
  </si>
  <si>
    <t>тыс.руб.</t>
  </si>
  <si>
    <t>п/п</t>
  </si>
  <si>
    <t>Наименование статьи</t>
  </si>
  <si>
    <t>январь</t>
  </si>
  <si>
    <t>февраль</t>
  </si>
  <si>
    <t>март</t>
  </si>
  <si>
    <t>1 кв.</t>
  </si>
  <si>
    <t>уд.вес в году</t>
  </si>
  <si>
    <t>апрель</t>
  </si>
  <si>
    <t>май</t>
  </si>
  <si>
    <t>июнь</t>
  </si>
  <si>
    <t>2 кв.</t>
  </si>
  <si>
    <t>июль</t>
  </si>
  <si>
    <t>август</t>
  </si>
  <si>
    <t>сентябрь</t>
  </si>
  <si>
    <t>3 кв.</t>
  </si>
  <si>
    <t>октябрь</t>
  </si>
  <si>
    <t>ноябрь</t>
  </si>
  <si>
    <t>декабрь</t>
  </si>
  <si>
    <t>4 кв.</t>
  </si>
  <si>
    <t>год</t>
  </si>
  <si>
    <t>прошлый год</t>
  </si>
  <si>
    <t>отклонение</t>
  </si>
  <si>
    <t>темп роста</t>
  </si>
  <si>
    <t>Производственная себестоимость</t>
  </si>
  <si>
    <t>удельный вес в расходах</t>
  </si>
  <si>
    <t>в т.ч.</t>
  </si>
  <si>
    <t>1.</t>
  </si>
  <si>
    <t>Оплата труда производственного персонала</t>
  </si>
  <si>
    <t>1.1</t>
  </si>
  <si>
    <t>Цех 1</t>
  </si>
  <si>
    <t>1.2</t>
  </si>
  <si>
    <t>Цех 2</t>
  </si>
  <si>
    <t>2.</t>
  </si>
  <si>
    <t>Налоги на ФОТ</t>
  </si>
  <si>
    <t>3.</t>
  </si>
  <si>
    <t>Материалы для производства</t>
  </si>
  <si>
    <t>3.1</t>
  </si>
  <si>
    <t>3.2</t>
  </si>
  <si>
    <t>Общепроизводственные расходы</t>
  </si>
  <si>
    <t>4.</t>
  </si>
  <si>
    <t>Аренда склада</t>
  </si>
  <si>
    <t>5.</t>
  </si>
  <si>
    <t>Коммунальные платежи</t>
  </si>
  <si>
    <t>5.1</t>
  </si>
  <si>
    <t>Электроэнергия</t>
  </si>
  <si>
    <t>5.2</t>
  </si>
  <si>
    <t>Вода</t>
  </si>
  <si>
    <t>5.3</t>
  </si>
  <si>
    <t>Отопление</t>
  </si>
  <si>
    <t>6.</t>
  </si>
  <si>
    <t>Амортизация цеха и оборудования</t>
  </si>
  <si>
    <t>7.</t>
  </si>
  <si>
    <t>Транспортные перевозки</t>
  </si>
  <si>
    <t>8.</t>
  </si>
  <si>
    <t>Налоги на имущество</t>
  </si>
  <si>
    <t>8.1</t>
  </si>
  <si>
    <t>Недвижимость</t>
  </si>
  <si>
    <t>8.2</t>
  </si>
  <si>
    <t>Транспорт</t>
  </si>
  <si>
    <t>9.</t>
  </si>
  <si>
    <t>Упаковочный материал</t>
  </si>
  <si>
    <t>Операционные расходы и налоги</t>
  </si>
  <si>
    <t>10.</t>
  </si>
  <si>
    <t>Оплата труда административного персонала</t>
  </si>
  <si>
    <t>10.1</t>
  </si>
  <si>
    <t>Руководство</t>
  </si>
  <si>
    <t>10.2</t>
  </si>
  <si>
    <t>Линейный персонал</t>
  </si>
  <si>
    <t>11.</t>
  </si>
  <si>
    <t>12.</t>
  </si>
  <si>
    <t>Аренда магазина</t>
  </si>
  <si>
    <t>13.</t>
  </si>
  <si>
    <t>13.1</t>
  </si>
  <si>
    <t>Офис</t>
  </si>
  <si>
    <t>13.2</t>
  </si>
  <si>
    <t>Магазин №1</t>
  </si>
  <si>
    <t>13.3</t>
  </si>
  <si>
    <t>Магазин №2</t>
  </si>
  <si>
    <t>14.</t>
  </si>
  <si>
    <t>Реклама и маркетинг</t>
  </si>
  <si>
    <t>14.1</t>
  </si>
  <si>
    <t>Наружная реклама</t>
  </si>
  <si>
    <t>14.2</t>
  </si>
  <si>
    <t>Печатная продукция</t>
  </si>
  <si>
    <t>14.3</t>
  </si>
  <si>
    <t>Интернет-маркетинг</t>
  </si>
  <si>
    <t>15.</t>
  </si>
  <si>
    <t xml:space="preserve">Транспортные расходы </t>
  </si>
  <si>
    <t>15.1</t>
  </si>
  <si>
    <t>Расходы на обуслуживание и ГСМ</t>
  </si>
  <si>
    <t>15.2</t>
  </si>
  <si>
    <t>Страховка</t>
  </si>
  <si>
    <t>15.3</t>
  </si>
  <si>
    <t>Налог на транспорт</t>
  </si>
  <si>
    <t>16.</t>
  </si>
  <si>
    <t>Представительские расходы</t>
  </si>
  <si>
    <t>17.</t>
  </si>
  <si>
    <t>Общехозяйственные расходы</t>
  </si>
  <si>
    <t>18.</t>
  </si>
  <si>
    <t>Расходы на ИТ и услуги связи</t>
  </si>
  <si>
    <t>18.1</t>
  </si>
  <si>
    <t>Расходы на связь</t>
  </si>
  <si>
    <t>18.2</t>
  </si>
  <si>
    <t>Расходные материалы</t>
  </si>
  <si>
    <t>18.3</t>
  </si>
  <si>
    <t>Закупка техники</t>
  </si>
  <si>
    <t>18.4</t>
  </si>
  <si>
    <t>Программное обеспечение</t>
  </si>
  <si>
    <t>19.</t>
  </si>
  <si>
    <t>Банковское обслуживание</t>
  </si>
  <si>
    <t>20.</t>
  </si>
  <si>
    <t>Прочие операционные расходы</t>
  </si>
  <si>
    <t>21.</t>
  </si>
  <si>
    <t>Налоги</t>
  </si>
  <si>
    <t>21.1</t>
  </si>
  <si>
    <t>Налог на недвижимость</t>
  </si>
  <si>
    <t>21.2</t>
  </si>
  <si>
    <t>Налог на прибыль</t>
  </si>
  <si>
    <t>Расходы - ВСЕГО</t>
  </si>
  <si>
    <t>Величина затрат на 1 рубль проданной продукции</t>
  </si>
  <si>
    <t>Справочно:</t>
  </si>
  <si>
    <t xml:space="preserve">Выручка от реализации </t>
  </si>
  <si>
    <t>Структура затрат</t>
  </si>
  <si>
    <t>Оплата труда</t>
  </si>
  <si>
    <t>Оплата труда с налогами</t>
  </si>
  <si>
    <t>Материалы</t>
  </si>
  <si>
    <t>Содержание помещений</t>
  </si>
  <si>
    <t>Содержание помещений, в т.ч. амортизация, и общехозяйств. расходы</t>
  </si>
  <si>
    <t>Транспортные</t>
  </si>
  <si>
    <t>Транспортные расходы</t>
  </si>
  <si>
    <t>Остальные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</si>
</sst>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3" fillId="0" borderId="0" xfId="2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9" fontId="3" fillId="0" borderId="0" xfId="2" applyFont="1" applyAlignment="1">
      <alignment horizontal="center" vertical="center"/>
    </xf>
    <xf numFmtId="3" fontId="8" fillId="3" borderId="11" xfId="1" applyNumberFormat="1" applyFont="1" applyFill="1" applyBorder="1" applyAlignment="1">
      <alignment horizontal="center" vertical="center"/>
    </xf>
    <xf numFmtId="3" fontId="8" fillId="3" borderId="12" xfId="1" applyNumberFormat="1" applyFont="1" applyFill="1" applyBorder="1" applyAlignment="1">
      <alignment horizontal="center" vertical="center"/>
    </xf>
    <xf numFmtId="3" fontId="8" fillId="3" borderId="13" xfId="1" applyNumberFormat="1" applyFont="1" applyFill="1" applyBorder="1" applyAlignment="1">
      <alignment horizontal="center" vertical="center"/>
    </xf>
    <xf numFmtId="9" fontId="9" fillId="3" borderId="14" xfId="2" applyFont="1" applyFill="1" applyBorder="1" applyAlignment="1">
      <alignment horizontal="center" vertical="center"/>
    </xf>
    <xf numFmtId="3" fontId="8" fillId="3" borderId="15" xfId="1" applyNumberFormat="1" applyFont="1" applyFill="1" applyBorder="1" applyAlignment="1">
      <alignment horizontal="center" vertical="center"/>
    </xf>
    <xf numFmtId="3" fontId="8" fillId="3" borderId="16" xfId="1" applyNumberFormat="1" applyFont="1" applyFill="1" applyBorder="1" applyAlignment="1">
      <alignment horizontal="center" vertical="center"/>
    </xf>
    <xf numFmtId="9" fontId="9" fillId="3" borderId="17" xfId="2" applyFont="1" applyFill="1" applyBorder="1" applyAlignment="1">
      <alignment horizontal="center" vertical="center"/>
    </xf>
    <xf numFmtId="10" fontId="8" fillId="0" borderId="0" xfId="0" applyNumberFormat="1" applyFont="1" applyAlignment="1">
      <alignment vertical="center"/>
    </xf>
    <xf numFmtId="49" fontId="8" fillId="0" borderId="0" xfId="2" applyNumberFormat="1" applyFont="1" applyAlignment="1">
      <alignment horizontal="center"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49" fontId="10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center"/>
    </xf>
    <xf numFmtId="9" fontId="10" fillId="0" borderId="20" xfId="2" applyFont="1" applyFill="1" applyBorder="1" applyAlignment="1">
      <alignment horizontal="center" vertical="center"/>
    </xf>
    <xf numFmtId="9" fontId="10" fillId="0" borderId="21" xfId="2" applyFont="1" applyFill="1" applyBorder="1" applyAlignment="1">
      <alignment horizontal="center" vertical="center"/>
    </xf>
    <xf numFmtId="9" fontId="10" fillId="0" borderId="22" xfId="2" applyFont="1" applyFill="1" applyBorder="1" applyAlignment="1">
      <alignment horizontal="center" vertical="center"/>
    </xf>
    <xf numFmtId="9" fontId="10" fillId="0" borderId="23" xfId="2" applyFont="1" applyFill="1" applyBorder="1" applyAlignment="1">
      <alignment horizontal="center" vertical="center"/>
    </xf>
    <xf numFmtId="9" fontId="10" fillId="0" borderId="24" xfId="2" applyFont="1" applyFill="1" applyBorder="1" applyAlignment="1">
      <alignment horizontal="center" vertical="center"/>
    </xf>
    <xf numFmtId="165" fontId="10" fillId="0" borderId="25" xfId="2" applyNumberFormat="1" applyFont="1" applyFill="1" applyBorder="1" applyAlignment="1">
      <alignment horizontal="center" vertical="center"/>
    </xf>
    <xf numFmtId="9" fontId="10" fillId="0" borderId="26" xfId="2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9" fontId="10" fillId="0" borderId="0" xfId="2" applyNumberFormat="1" applyFont="1" applyAlignment="1">
      <alignment horizontal="center" vertical="center"/>
    </xf>
    <xf numFmtId="9" fontId="10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49" fontId="8" fillId="0" borderId="2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" fontId="12" fillId="0" borderId="29" xfId="1" applyNumberFormat="1" applyFont="1" applyBorder="1" applyAlignment="1">
      <alignment horizontal="center" vertical="center"/>
    </xf>
    <xf numFmtId="3" fontId="12" fillId="0" borderId="30" xfId="1" applyNumberFormat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/>
    </xf>
    <xf numFmtId="9" fontId="13" fillId="0" borderId="32" xfId="2" applyFont="1" applyBorder="1" applyAlignment="1">
      <alignment horizontal="center" vertical="center"/>
    </xf>
    <xf numFmtId="3" fontId="8" fillId="4" borderId="33" xfId="1" applyNumberFormat="1" applyFont="1" applyFill="1" applyBorder="1" applyAlignment="1">
      <alignment horizontal="center" vertical="center"/>
    </xf>
    <xf numFmtId="3" fontId="8" fillId="0" borderId="29" xfId="1" applyNumberFormat="1" applyFont="1" applyBorder="1" applyAlignment="1">
      <alignment horizontal="center" vertical="center"/>
    </xf>
    <xf numFmtId="3" fontId="12" fillId="0" borderId="34" xfId="1" applyNumberFormat="1" applyFont="1" applyBorder="1" applyAlignment="1">
      <alignment horizontal="center" vertical="center"/>
    </xf>
    <xf numFmtId="9" fontId="13" fillId="0" borderId="35" xfId="2" applyFont="1" applyFill="1" applyBorder="1" applyAlignment="1">
      <alignment horizontal="center" vertical="center"/>
    </xf>
    <xf numFmtId="10" fontId="12" fillId="0" borderId="0" xfId="0" applyNumberFormat="1" applyFont="1" applyAlignment="1">
      <alignment vertical="center"/>
    </xf>
    <xf numFmtId="49" fontId="12" fillId="0" borderId="0" xfId="2" applyNumberFormat="1" applyFont="1" applyAlignment="1">
      <alignment horizontal="center" vertical="center"/>
    </xf>
    <xf numFmtId="9" fontId="12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6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 indent="1"/>
    </xf>
    <xf numFmtId="3" fontId="12" fillId="0" borderId="38" xfId="1" applyNumberFormat="1" applyFont="1" applyBorder="1" applyAlignment="1">
      <alignment horizontal="center" vertical="center"/>
    </xf>
    <xf numFmtId="3" fontId="12" fillId="0" borderId="39" xfId="1" applyNumberFormat="1" applyFont="1" applyBorder="1" applyAlignment="1">
      <alignment horizontal="center" vertical="center"/>
    </xf>
    <xf numFmtId="3" fontId="8" fillId="0" borderId="40" xfId="1" applyNumberFormat="1" applyFont="1" applyBorder="1" applyAlignment="1">
      <alignment horizontal="center" vertical="center"/>
    </xf>
    <xf numFmtId="9" fontId="13" fillId="0" borderId="41" xfId="2" applyFont="1" applyBorder="1" applyAlignment="1">
      <alignment horizontal="center" vertical="center"/>
    </xf>
    <xf numFmtId="3" fontId="8" fillId="4" borderId="42" xfId="1" applyNumberFormat="1" applyFont="1" applyFill="1" applyBorder="1" applyAlignment="1">
      <alignment horizontal="center" vertical="center"/>
    </xf>
    <xf numFmtId="3" fontId="8" fillId="0" borderId="38" xfId="1" applyNumberFormat="1" applyFont="1" applyFill="1" applyBorder="1" applyAlignment="1">
      <alignment horizontal="center" vertical="center"/>
    </xf>
    <xf numFmtId="3" fontId="12" fillId="0" borderId="43" xfId="1" applyNumberFormat="1" applyFont="1" applyBorder="1" applyAlignment="1">
      <alignment horizontal="center" vertical="center"/>
    </xf>
    <xf numFmtId="9" fontId="13" fillId="0" borderId="44" xfId="2" applyFont="1" applyFill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 indent="3"/>
    </xf>
    <xf numFmtId="3" fontId="14" fillId="0" borderId="38" xfId="1" applyNumberFormat="1" applyFont="1" applyBorder="1" applyAlignment="1">
      <alignment horizontal="center" vertical="center"/>
    </xf>
    <xf numFmtId="3" fontId="14" fillId="0" borderId="39" xfId="1" applyNumberFormat="1" applyFont="1" applyBorder="1" applyAlignment="1">
      <alignment horizontal="center" vertical="center"/>
    </xf>
    <xf numFmtId="3" fontId="14" fillId="0" borderId="40" xfId="1" applyNumberFormat="1" applyFont="1" applyBorder="1" applyAlignment="1">
      <alignment horizontal="center" vertical="center"/>
    </xf>
    <xf numFmtId="9" fontId="15" fillId="0" borderId="41" xfId="2" applyFont="1" applyBorder="1" applyAlignment="1">
      <alignment horizontal="center" vertical="center"/>
    </xf>
    <xf numFmtId="3" fontId="14" fillId="4" borderId="42" xfId="1" applyNumberFormat="1" applyFont="1" applyFill="1" applyBorder="1" applyAlignment="1">
      <alignment horizontal="center" vertical="center"/>
    </xf>
    <xf numFmtId="3" fontId="14" fillId="0" borderId="43" xfId="1" applyNumberFormat="1" applyFont="1" applyBorder="1" applyAlignment="1">
      <alignment horizontal="center" vertical="center"/>
    </xf>
    <xf numFmtId="9" fontId="15" fillId="0" borderId="44" xfId="2" applyFont="1" applyFill="1" applyBorder="1" applyAlignment="1">
      <alignment horizontal="center" vertical="center"/>
    </xf>
    <xf numFmtId="10" fontId="14" fillId="0" borderId="0" xfId="0" applyNumberFormat="1" applyFont="1" applyAlignment="1">
      <alignment vertical="center"/>
    </xf>
    <xf numFmtId="49" fontId="14" fillId="0" borderId="0" xfId="2" applyNumberFormat="1" applyFont="1" applyAlignment="1">
      <alignment horizontal="center" vertical="center"/>
    </xf>
    <xf numFmtId="9" fontId="14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37" xfId="0" applyFont="1" applyBorder="1" applyAlignment="1">
      <alignment horizontal="left" vertical="center" indent="1"/>
    </xf>
    <xf numFmtId="3" fontId="12" fillId="0" borderId="40" xfId="1" applyNumberFormat="1" applyFont="1" applyBorder="1" applyAlignment="1">
      <alignment horizontal="center" vertical="center"/>
    </xf>
    <xf numFmtId="3" fontId="8" fillId="0" borderId="38" xfId="1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 indent="1"/>
    </xf>
    <xf numFmtId="3" fontId="12" fillId="0" borderId="20" xfId="1" applyNumberFormat="1" applyFont="1" applyFill="1" applyBorder="1" applyAlignment="1">
      <alignment horizontal="center" vertical="center"/>
    </xf>
    <xf numFmtId="3" fontId="12" fillId="0" borderId="21" xfId="1" applyNumberFormat="1" applyFont="1" applyFill="1" applyBorder="1" applyAlignment="1">
      <alignment horizontal="center" vertical="center"/>
    </xf>
    <xf numFmtId="3" fontId="8" fillId="0" borderId="22" xfId="1" applyNumberFormat="1" applyFont="1" applyFill="1" applyBorder="1" applyAlignment="1">
      <alignment horizontal="center" vertical="center"/>
    </xf>
    <xf numFmtId="9" fontId="13" fillId="0" borderId="23" xfId="2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center" vertical="center"/>
    </xf>
    <xf numFmtId="3" fontId="8" fillId="0" borderId="20" xfId="1" applyNumberFormat="1" applyFont="1" applyFill="1" applyBorder="1" applyAlignment="1">
      <alignment horizontal="center" vertical="center"/>
    </xf>
    <xf numFmtId="3" fontId="12" fillId="0" borderId="25" xfId="1" applyNumberFormat="1" applyFont="1" applyFill="1" applyBorder="1" applyAlignment="1">
      <alignment horizontal="center" vertical="center"/>
    </xf>
    <xf numFmtId="9" fontId="13" fillId="0" borderId="26" xfId="2" applyFont="1" applyFill="1" applyBorder="1" applyAlignment="1">
      <alignment horizontal="center" vertical="center"/>
    </xf>
    <xf numFmtId="49" fontId="12" fillId="0" borderId="0" xfId="2" applyNumberFormat="1" applyFont="1" applyFill="1" applyAlignment="1">
      <alignment horizontal="center" vertical="center"/>
    </xf>
    <xf numFmtId="9" fontId="12" fillId="0" borderId="0" xfId="2" applyFont="1" applyFill="1" applyAlignment="1">
      <alignment vertical="center"/>
    </xf>
    <xf numFmtId="49" fontId="14" fillId="0" borderId="45" xfId="0" applyNumberFormat="1" applyFont="1" applyBorder="1" applyAlignment="1">
      <alignment horizontal="center" vertical="center"/>
    </xf>
    <xf numFmtId="0" fontId="14" fillId="0" borderId="46" xfId="0" applyFont="1" applyBorder="1" applyAlignment="1">
      <alignment horizontal="left" vertical="center" indent="3"/>
    </xf>
    <xf numFmtId="3" fontId="14" fillId="0" borderId="47" xfId="1" applyNumberFormat="1" applyFont="1" applyFill="1" applyBorder="1" applyAlignment="1">
      <alignment horizontal="center" vertical="center"/>
    </xf>
    <xf numFmtId="3" fontId="14" fillId="0" borderId="48" xfId="1" applyNumberFormat="1" applyFont="1" applyFill="1" applyBorder="1" applyAlignment="1">
      <alignment horizontal="center" vertical="center"/>
    </xf>
    <xf numFmtId="3" fontId="16" fillId="0" borderId="49" xfId="1" applyNumberFormat="1" applyFont="1" applyBorder="1" applyAlignment="1">
      <alignment horizontal="center" vertical="center"/>
    </xf>
    <xf numFmtId="9" fontId="15" fillId="0" borderId="50" xfId="2" applyFont="1" applyBorder="1" applyAlignment="1">
      <alignment horizontal="center" vertical="center"/>
    </xf>
    <xf numFmtId="3" fontId="16" fillId="4" borderId="51" xfId="1" applyNumberFormat="1" applyFont="1" applyFill="1" applyBorder="1" applyAlignment="1">
      <alignment horizontal="center" vertical="center"/>
    </xf>
    <xf numFmtId="3" fontId="16" fillId="0" borderId="47" xfId="1" applyNumberFormat="1" applyFont="1" applyFill="1" applyBorder="1" applyAlignment="1">
      <alignment horizontal="center" vertical="center"/>
    </xf>
    <xf numFmtId="3" fontId="14" fillId="0" borderId="52" xfId="1" applyNumberFormat="1" applyFont="1" applyFill="1" applyBorder="1" applyAlignment="1">
      <alignment horizontal="center" vertical="center"/>
    </xf>
    <xf numFmtId="9" fontId="15" fillId="0" borderId="53" xfId="2" applyFont="1" applyFill="1" applyBorder="1" applyAlignment="1">
      <alignment horizontal="center" vertical="center"/>
    </xf>
    <xf numFmtId="49" fontId="14" fillId="0" borderId="0" xfId="2" applyNumberFormat="1" applyFont="1" applyFill="1" applyAlignment="1">
      <alignment horizontal="center" vertical="center"/>
    </xf>
    <xf numFmtId="9" fontId="14" fillId="0" borderId="0" xfId="2" applyFont="1" applyFill="1" applyAlignment="1">
      <alignment vertical="center"/>
    </xf>
    <xf numFmtId="49" fontId="14" fillId="0" borderId="1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 indent="3"/>
    </xf>
    <xf numFmtId="3" fontId="14" fillId="0" borderId="20" xfId="1" applyNumberFormat="1" applyFont="1" applyFill="1" applyBorder="1" applyAlignment="1">
      <alignment horizontal="center" vertical="center"/>
    </xf>
    <xf numFmtId="3" fontId="14" fillId="0" borderId="21" xfId="1" applyNumberFormat="1" applyFont="1" applyFill="1" applyBorder="1" applyAlignment="1">
      <alignment horizontal="center" vertical="center"/>
    </xf>
    <xf numFmtId="3" fontId="16" fillId="0" borderId="22" xfId="1" applyNumberFormat="1" applyFont="1" applyBorder="1" applyAlignment="1">
      <alignment horizontal="center" vertical="center"/>
    </xf>
    <xf numFmtId="9" fontId="15" fillId="0" borderId="23" xfId="2" applyFont="1" applyBorder="1" applyAlignment="1">
      <alignment horizontal="center" vertical="center"/>
    </xf>
    <xf numFmtId="3" fontId="16" fillId="4" borderId="24" xfId="1" applyNumberFormat="1" applyFont="1" applyFill="1" applyBorder="1" applyAlignment="1">
      <alignment horizontal="center" vertical="center"/>
    </xf>
    <xf numFmtId="3" fontId="16" fillId="0" borderId="20" xfId="1" applyNumberFormat="1" applyFont="1" applyFill="1" applyBorder="1" applyAlignment="1">
      <alignment horizontal="center" vertical="center"/>
    </xf>
    <xf numFmtId="3" fontId="14" fillId="0" borderId="25" xfId="1" applyNumberFormat="1" applyFont="1" applyFill="1" applyBorder="1" applyAlignment="1">
      <alignment horizontal="center" vertical="center"/>
    </xf>
    <xf numFmtId="9" fontId="15" fillId="0" borderId="26" xfId="2" applyFont="1" applyFill="1" applyBorder="1" applyAlignment="1">
      <alignment horizontal="center" vertical="center"/>
    </xf>
    <xf numFmtId="3" fontId="8" fillId="3" borderId="56" xfId="1" applyNumberFormat="1" applyFont="1" applyFill="1" applyBorder="1" applyAlignment="1">
      <alignment horizontal="center" vertical="center"/>
    </xf>
    <xf numFmtId="3" fontId="8" fillId="3" borderId="57" xfId="1" applyNumberFormat="1" applyFont="1" applyFill="1" applyBorder="1" applyAlignment="1">
      <alignment horizontal="center" vertical="center"/>
    </xf>
    <xf numFmtId="3" fontId="8" fillId="3" borderId="58" xfId="1" applyNumberFormat="1" applyFont="1" applyFill="1" applyBorder="1" applyAlignment="1">
      <alignment horizontal="center" vertical="center"/>
    </xf>
    <xf numFmtId="9" fontId="9" fillId="3" borderId="59" xfId="2" applyFont="1" applyFill="1" applyBorder="1" applyAlignment="1">
      <alignment horizontal="center" vertical="center"/>
    </xf>
    <xf numFmtId="3" fontId="8" fillId="3" borderId="60" xfId="1" applyNumberFormat="1" applyFont="1" applyFill="1" applyBorder="1" applyAlignment="1">
      <alignment horizontal="center" vertical="center"/>
    </xf>
    <xf numFmtId="3" fontId="8" fillId="3" borderId="61" xfId="1" applyNumberFormat="1" applyFont="1" applyFill="1" applyBorder="1" applyAlignment="1">
      <alignment horizontal="center" vertical="center"/>
    </xf>
    <xf numFmtId="49" fontId="8" fillId="0" borderId="0" xfId="2" applyNumberFormat="1" applyFont="1" applyFill="1" applyAlignment="1">
      <alignment horizontal="center" vertical="center"/>
    </xf>
    <xf numFmtId="9" fontId="8" fillId="0" borderId="0" xfId="2" applyFont="1" applyFill="1" applyAlignment="1">
      <alignment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left" vertical="center" indent="1"/>
    </xf>
    <xf numFmtId="3" fontId="12" fillId="0" borderId="47" xfId="1" applyNumberFormat="1" applyFont="1" applyFill="1" applyBorder="1" applyAlignment="1">
      <alignment horizontal="center" vertical="center"/>
    </xf>
    <xf numFmtId="3" fontId="12" fillId="0" borderId="48" xfId="1" applyNumberFormat="1" applyFont="1" applyFill="1" applyBorder="1" applyAlignment="1">
      <alignment horizontal="center" vertical="center"/>
    </xf>
    <xf numFmtId="3" fontId="8" fillId="0" borderId="49" xfId="0" applyNumberFormat="1" applyFont="1" applyBorder="1" applyAlignment="1">
      <alignment horizontal="center"/>
    </xf>
    <xf numFmtId="9" fontId="13" fillId="0" borderId="50" xfId="2" applyFont="1" applyBorder="1" applyAlignment="1">
      <alignment horizontal="center"/>
    </xf>
    <xf numFmtId="3" fontId="8" fillId="4" borderId="51" xfId="1" applyNumberFormat="1" applyFont="1" applyFill="1" applyBorder="1" applyAlignment="1">
      <alignment horizontal="center" vertical="center"/>
    </xf>
    <xf numFmtId="3" fontId="8" fillId="0" borderId="47" xfId="1" applyNumberFormat="1" applyFont="1" applyBorder="1" applyAlignment="1">
      <alignment horizontal="center" vertical="center"/>
    </xf>
    <xf numFmtId="3" fontId="12" fillId="0" borderId="52" xfId="0" applyNumberFormat="1" applyFont="1" applyBorder="1" applyAlignment="1">
      <alignment horizontal="center" vertical="center"/>
    </xf>
    <xf numFmtId="9" fontId="13" fillId="0" borderId="53" xfId="2" applyFont="1" applyBorder="1" applyAlignment="1">
      <alignment horizontal="center"/>
    </xf>
    <xf numFmtId="0" fontId="12" fillId="0" borderId="0" xfId="0" applyFont="1"/>
    <xf numFmtId="0" fontId="12" fillId="0" borderId="36" xfId="0" applyFont="1" applyBorder="1" applyAlignment="1">
      <alignment horizontal="center" vertical="center"/>
    </xf>
    <xf numFmtId="3" fontId="12" fillId="0" borderId="38" xfId="1" applyNumberFormat="1" applyFont="1" applyFill="1" applyBorder="1" applyAlignment="1">
      <alignment horizontal="center" vertical="center"/>
    </xf>
    <xf numFmtId="3" fontId="12" fillId="0" borderId="39" xfId="1" applyNumberFormat="1" applyFont="1" applyFill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9" fontId="13" fillId="0" borderId="44" xfId="2" applyFont="1" applyBorder="1" applyAlignment="1">
      <alignment horizontal="center"/>
    </xf>
    <xf numFmtId="3" fontId="14" fillId="0" borderId="38" xfId="1" applyNumberFormat="1" applyFont="1" applyFill="1" applyBorder="1" applyAlignment="1">
      <alignment horizontal="center" vertical="center"/>
    </xf>
    <xf numFmtId="3" fontId="14" fillId="0" borderId="39" xfId="1" applyNumberFormat="1" applyFont="1" applyFill="1" applyBorder="1" applyAlignment="1">
      <alignment horizontal="center" vertical="center"/>
    </xf>
    <xf numFmtId="3" fontId="16" fillId="0" borderId="40" xfId="1" applyNumberFormat="1" applyFont="1" applyBorder="1" applyAlignment="1">
      <alignment horizontal="center" vertical="center"/>
    </xf>
    <xf numFmtId="3" fontId="16" fillId="4" borderId="42" xfId="1" applyNumberFormat="1" applyFont="1" applyFill="1" applyBorder="1" applyAlignment="1">
      <alignment horizontal="center" vertical="center"/>
    </xf>
    <xf numFmtId="3" fontId="16" fillId="0" borderId="38" xfId="1" applyNumberFormat="1" applyFont="1" applyBorder="1" applyAlignment="1">
      <alignment horizontal="center" vertical="center"/>
    </xf>
    <xf numFmtId="3" fontId="14" fillId="0" borderId="43" xfId="0" applyNumberFormat="1" applyFont="1" applyBorder="1" applyAlignment="1">
      <alignment horizontal="center" vertical="center"/>
    </xf>
    <xf numFmtId="9" fontId="15" fillId="0" borderId="44" xfId="2" applyFont="1" applyBorder="1" applyAlignment="1">
      <alignment horizontal="center"/>
    </xf>
    <xf numFmtId="0" fontId="14" fillId="0" borderId="0" xfId="0" applyFont="1"/>
    <xf numFmtId="0" fontId="12" fillId="0" borderId="18" xfId="0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9" fontId="13" fillId="0" borderId="23" xfId="2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9" fontId="13" fillId="0" borderId="26" xfId="2" applyFont="1" applyBorder="1" applyAlignment="1">
      <alignment horizontal="center"/>
    </xf>
    <xf numFmtId="0" fontId="3" fillId="0" borderId="37" xfId="0" applyFont="1" applyBorder="1" applyAlignment="1">
      <alignment horizontal="left" vertical="center" wrapText="1" indent="1"/>
    </xf>
    <xf numFmtId="3" fontId="3" fillId="0" borderId="3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8" fillId="0" borderId="49" xfId="0" applyNumberFormat="1" applyFont="1" applyBorder="1" applyAlignment="1">
      <alignment horizontal="center" vertical="center"/>
    </xf>
    <xf numFmtId="9" fontId="13" fillId="0" borderId="50" xfId="2" applyFont="1" applyBorder="1" applyAlignment="1">
      <alignment horizontal="center" vertical="center"/>
    </xf>
    <xf numFmtId="3" fontId="8" fillId="4" borderId="51" xfId="0" applyNumberFormat="1" applyFont="1" applyFill="1" applyBorder="1" applyAlignment="1">
      <alignment horizontal="center" vertical="center"/>
    </xf>
    <xf numFmtId="9" fontId="13" fillId="0" borderId="44" xfId="2" applyFont="1" applyBorder="1" applyAlignment="1">
      <alignment horizontal="center" vertical="center"/>
    </xf>
    <xf numFmtId="9" fontId="3" fillId="0" borderId="0" xfId="2" applyFont="1"/>
    <xf numFmtId="166" fontId="14" fillId="0" borderId="0" xfId="2" applyNumberFormat="1" applyFont="1" applyAlignment="1">
      <alignment vertical="center"/>
    </xf>
    <xf numFmtId="166" fontId="14" fillId="0" borderId="0" xfId="1" applyNumberFormat="1" applyFont="1" applyAlignment="1">
      <alignment vertical="center"/>
    </xf>
    <xf numFmtId="0" fontId="3" fillId="0" borderId="37" xfId="0" applyFont="1" applyBorder="1" applyAlignment="1">
      <alignment horizontal="left" indent="1"/>
    </xf>
    <xf numFmtId="3" fontId="3" fillId="0" borderId="38" xfId="1" applyNumberFormat="1" applyFont="1" applyBorder="1" applyAlignment="1">
      <alignment horizontal="center" vertical="center"/>
    </xf>
    <xf numFmtId="3" fontId="3" fillId="0" borderId="39" xfId="1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6" fontId="3" fillId="0" borderId="0" xfId="1" applyNumberFormat="1" applyFont="1"/>
    <xf numFmtId="9" fontId="4" fillId="0" borderId="41" xfId="2" applyFont="1" applyBorder="1" applyAlignment="1">
      <alignment horizontal="center" vertical="center"/>
    </xf>
    <xf numFmtId="3" fontId="8" fillId="4" borderId="51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49" fontId="14" fillId="0" borderId="62" xfId="0" applyNumberFormat="1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 indent="3"/>
    </xf>
    <xf numFmtId="3" fontId="14" fillId="0" borderId="64" xfId="1" applyNumberFormat="1" applyFont="1" applyFill="1" applyBorder="1" applyAlignment="1">
      <alignment horizontal="center" vertical="center"/>
    </xf>
    <xf numFmtId="3" fontId="14" fillId="0" borderId="65" xfId="1" applyNumberFormat="1" applyFont="1" applyFill="1" applyBorder="1" applyAlignment="1">
      <alignment horizontal="center" vertical="center"/>
    </xf>
    <xf numFmtId="3" fontId="16" fillId="0" borderId="66" xfId="1" applyNumberFormat="1" applyFont="1" applyBorder="1" applyAlignment="1">
      <alignment horizontal="center" vertical="center"/>
    </xf>
    <xf numFmtId="9" fontId="15" fillId="0" borderId="67" xfId="2" applyFont="1" applyBorder="1" applyAlignment="1">
      <alignment horizontal="center" vertical="center"/>
    </xf>
    <xf numFmtId="3" fontId="16" fillId="4" borderId="68" xfId="1" applyNumberFormat="1" applyFont="1" applyFill="1" applyBorder="1" applyAlignment="1">
      <alignment horizontal="center" vertical="center"/>
    </xf>
    <xf numFmtId="3" fontId="14" fillId="0" borderId="64" xfId="1" applyNumberFormat="1" applyFont="1" applyBorder="1" applyAlignment="1">
      <alignment horizontal="center" vertical="center"/>
    </xf>
    <xf numFmtId="3" fontId="14" fillId="0" borderId="69" xfId="0" applyNumberFormat="1" applyFont="1" applyBorder="1" applyAlignment="1">
      <alignment horizontal="center" vertical="center"/>
    </xf>
    <xf numFmtId="9" fontId="15" fillId="0" borderId="70" xfId="2" applyFont="1" applyBorder="1" applyAlignment="1">
      <alignment horizontal="center"/>
    </xf>
    <xf numFmtId="3" fontId="8" fillId="3" borderId="1" xfId="1" applyNumberFormat="1" applyFont="1" applyFill="1" applyBorder="1" applyAlignment="1">
      <alignment horizontal="center" vertical="center"/>
    </xf>
    <xf numFmtId="3" fontId="8" fillId="3" borderId="3" xfId="1" applyNumberFormat="1" applyFont="1" applyFill="1" applyBorder="1" applyAlignment="1">
      <alignment horizontal="center" vertical="center"/>
    </xf>
    <xf numFmtId="3" fontId="8" fillId="3" borderId="4" xfId="1" applyNumberFormat="1" applyFont="1" applyFill="1" applyBorder="1" applyAlignment="1">
      <alignment horizontal="center" vertical="center"/>
    </xf>
    <xf numFmtId="3" fontId="8" fillId="3" borderId="6" xfId="1" applyNumberFormat="1" applyFont="1" applyFill="1" applyBorder="1" applyAlignment="1">
      <alignment horizontal="center" vertical="center"/>
    </xf>
    <xf numFmtId="3" fontId="8" fillId="3" borderId="7" xfId="1" applyNumberFormat="1" applyFont="1" applyFill="1" applyBorder="1" applyAlignment="1">
      <alignment horizontal="center" vertical="center"/>
    </xf>
    <xf numFmtId="9" fontId="9" fillId="3" borderId="8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5" borderId="3" xfId="1" applyFont="1" applyFill="1" applyBorder="1" applyAlignment="1">
      <alignment horizontal="center" vertical="center"/>
    </xf>
    <xf numFmtId="164" fontId="6" fillId="5" borderId="3" xfId="1" applyFont="1" applyFill="1" applyBorder="1" applyAlignment="1">
      <alignment horizontal="center" vertical="center"/>
    </xf>
    <xf numFmtId="164" fontId="3" fillId="5" borderId="2" xfId="1" applyFont="1" applyFill="1" applyBorder="1" applyAlignment="1">
      <alignment horizontal="center" vertical="center"/>
    </xf>
    <xf numFmtId="164" fontId="3" fillId="5" borderId="1" xfId="1" applyFont="1" applyFill="1" applyBorder="1" applyAlignment="1">
      <alignment horizontal="center" vertical="center"/>
    </xf>
    <xf numFmtId="164" fontId="3" fillId="5" borderId="7" xfId="1" applyFont="1" applyFill="1" applyBorder="1" applyAlignment="1">
      <alignment horizontal="center" vertical="center"/>
    </xf>
    <xf numFmtId="164" fontId="3" fillId="5" borderId="72" xfId="1" applyFont="1" applyFill="1" applyBorder="1" applyAlignment="1">
      <alignment horizontal="center" vertical="center"/>
    </xf>
    <xf numFmtId="164" fontId="6" fillId="5" borderId="73" xfId="1" applyFont="1" applyFill="1" applyBorder="1" applyAlignment="1">
      <alignment horizontal="center" vertical="center"/>
    </xf>
    <xf numFmtId="164" fontId="12" fillId="5" borderId="7" xfId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3" fontId="4" fillId="0" borderId="74" xfId="0" applyNumberFormat="1" applyFont="1" applyBorder="1" applyAlignment="1">
      <alignment horizontal="left" vertical="center"/>
    </xf>
    <xf numFmtId="3" fontId="4" fillId="0" borderId="74" xfId="0" applyNumberFormat="1" applyFont="1" applyBorder="1" applyAlignment="1">
      <alignment horizontal="center" vertical="center"/>
    </xf>
    <xf numFmtId="3" fontId="7" fillId="0" borderId="74" xfId="0" applyNumberFormat="1" applyFont="1" applyBorder="1" applyAlignment="1">
      <alignment horizontal="center" vertical="center"/>
    </xf>
    <xf numFmtId="0" fontId="3" fillId="0" borderId="74" xfId="0" applyFont="1" applyBorder="1"/>
    <xf numFmtId="9" fontId="5" fillId="0" borderId="74" xfId="2" applyFont="1" applyBorder="1" applyAlignment="1">
      <alignment horizontal="center" vertical="center"/>
    </xf>
    <xf numFmtId="9" fontId="3" fillId="0" borderId="0" xfId="0" applyNumberFormat="1" applyFont="1"/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/>
    <xf numFmtId="9" fontId="3" fillId="0" borderId="76" xfId="2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9" fontId="3" fillId="0" borderId="74" xfId="2" applyFont="1" applyBorder="1" applyAlignment="1">
      <alignment horizontal="center" vertical="center"/>
    </xf>
    <xf numFmtId="0" fontId="3" fillId="0" borderId="74" xfId="0" applyFont="1" applyBorder="1" applyAlignment="1">
      <alignment wrapText="1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/>
    <xf numFmtId="9" fontId="3" fillId="0" borderId="79" xfId="2" applyFont="1" applyBorder="1" applyAlignment="1">
      <alignment horizontal="center"/>
    </xf>
    <xf numFmtId="9" fontId="6" fillId="0" borderId="28" xfId="2" applyFont="1" applyBorder="1" applyAlignment="1">
      <alignment horizontal="center" vertical="center"/>
    </xf>
    <xf numFmtId="9" fontId="6" fillId="0" borderId="37" xfId="2" applyFont="1" applyBorder="1" applyAlignment="1">
      <alignment horizontal="center" vertical="center"/>
    </xf>
    <xf numFmtId="9" fontId="6" fillId="0" borderId="19" xfId="2" applyFont="1" applyBorder="1" applyAlignment="1">
      <alignment horizontal="center"/>
    </xf>
    <xf numFmtId="9" fontId="3" fillId="0" borderId="31" xfId="2" applyFont="1" applyBorder="1" applyAlignment="1">
      <alignment horizontal="center" vertical="center"/>
    </xf>
    <xf numFmtId="9" fontId="3" fillId="0" borderId="40" xfId="2" applyFont="1" applyBorder="1" applyAlignment="1">
      <alignment horizontal="center" vertical="center"/>
    </xf>
    <xf numFmtId="9" fontId="3" fillId="0" borderId="22" xfId="2" applyFont="1" applyBorder="1" applyAlignment="1">
      <alignment horizontal="center"/>
    </xf>
    <xf numFmtId="0" fontId="3" fillId="0" borderId="12" xfId="0" applyFont="1" applyBorder="1"/>
    <xf numFmtId="9" fontId="6" fillId="0" borderId="31" xfId="2" applyFont="1" applyBorder="1" applyAlignment="1">
      <alignment horizontal="center" vertical="center"/>
    </xf>
    <xf numFmtId="9" fontId="6" fillId="0" borderId="40" xfId="2" applyFont="1" applyBorder="1" applyAlignment="1">
      <alignment horizontal="center" vertical="center"/>
    </xf>
    <xf numFmtId="9" fontId="6" fillId="0" borderId="22" xfId="2" applyFont="1" applyBorder="1" applyAlignment="1">
      <alignment horizontal="center"/>
    </xf>
    <xf numFmtId="9" fontId="3" fillId="0" borderId="28" xfId="0" applyNumberFormat="1" applyFont="1" applyBorder="1" applyAlignment="1">
      <alignment horizontal="center" vertical="center"/>
    </xf>
    <xf numFmtId="9" fontId="3" fillId="0" borderId="37" xfId="0" applyNumberFormat="1" applyFont="1" applyBorder="1" applyAlignment="1">
      <alignment horizontal="center" vertical="center"/>
    </xf>
    <xf numFmtId="9" fontId="3" fillId="0" borderId="19" xfId="0" applyNumberFormat="1" applyFont="1" applyBorder="1" applyAlignment="1">
      <alignment horizontal="center" vertical="center"/>
    </xf>
    <xf numFmtId="0" fontId="4" fillId="0" borderId="80" xfId="0" applyFont="1" applyBorder="1"/>
    <xf numFmtId="0" fontId="4" fillId="6" borderId="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5" borderId="71" xfId="0" applyFont="1" applyFill="1" applyBorder="1" applyAlignment="1">
      <alignment horizontal="left" vertical="center" wrapText="1"/>
    </xf>
    <xf numFmtId="0" fontId="3" fillId="5" borderId="72" xfId="0" applyFont="1" applyFill="1" applyBorder="1" applyAlignment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v>Структура затрат</c:v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Затраты!$AE$68:$AE$73</c:f>
              <c:strCache>
                <c:ptCount val="6"/>
                <c:pt idx="0">
                  <c:v>Оплата труда</c:v>
                </c:pt>
                <c:pt idx="1">
                  <c:v>Материалы</c:v>
                </c:pt>
                <c:pt idx="2">
                  <c:v>Содержание помещений</c:v>
                </c:pt>
                <c:pt idx="3">
                  <c:v>Транспортные</c:v>
                </c:pt>
                <c:pt idx="4">
                  <c:v>Налог на прибыль</c:v>
                </c:pt>
                <c:pt idx="5">
                  <c:v>Остальные</c:v>
                </c:pt>
              </c:strCache>
            </c:strRef>
          </c:cat>
          <c:val>
            <c:numRef>
              <c:f>Затраты!$W$69:$W$74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4-4180-8030-DDA10346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66666666666672"/>
          <c:y val="0.18181693757402495"/>
          <c:w val="0.34166666666666667"/>
          <c:h val="0.6404998377627009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219075</xdr:colOff>
      <xdr:row>62</xdr:row>
      <xdr:rowOff>38100</xdr:rowOff>
    </xdr:from>
    <xdr:to>
      <xdr:col>33</xdr:col>
      <xdr:colOff>447675</xdr:colOff>
      <xdr:row>75</xdr:row>
      <xdr:rowOff>71437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5"/>
  <sheetViews>
    <sheetView tabSelected="1" workbookViewId="0">
      <pane xSplit="2" ySplit="3" topLeftCell="L61" activePane="bottomRight" state="frozen"/>
      <selection pane="topRight" activeCell="C1" sqref="C1"/>
      <selection pane="bottomLeft" activeCell="A3" sqref="A3"/>
      <selection pane="bottomRight" activeCell="N66" sqref="N66"/>
    </sheetView>
  </sheetViews>
  <sheetFormatPr defaultColWidth="9.109375" defaultRowHeight="13.8" outlineLevelRow="1" outlineLevelCol="1" x14ac:dyDescent="0.25"/>
  <cols>
    <col min="1" max="1" width="7" style="186" customWidth="1"/>
    <col min="2" max="2" width="36.33203125" style="2" customWidth="1"/>
    <col min="3" max="5" width="11.33203125" style="2" customWidth="1" outlineLevel="1"/>
    <col min="6" max="7" width="9.109375" style="2"/>
    <col min="8" max="10" width="11.33203125" style="2" customWidth="1" outlineLevel="1"/>
    <col min="11" max="12" width="9.109375" style="2"/>
    <col min="13" max="15" width="11.33203125" style="2" customWidth="1" outlineLevel="1"/>
    <col min="16" max="17" width="9.109375" style="2"/>
    <col min="18" max="20" width="11.33203125" style="2" customWidth="1" outlineLevel="1"/>
    <col min="21" max="22" width="9.109375" style="2"/>
    <col min="23" max="23" width="13.44140625" style="2" customWidth="1"/>
    <col min="24" max="24" width="12.109375" style="2" bestFit="1" customWidth="1"/>
    <col min="25" max="25" width="9.109375" style="186"/>
    <col min="26" max="26" width="9.109375" style="5"/>
    <col min="27" max="27" width="5.5546875" style="2" customWidth="1"/>
    <col min="28" max="28" width="9.109375" style="6"/>
    <col min="29" max="29" width="11" style="158" bestFit="1" customWidth="1"/>
    <col min="30" max="30" width="12" style="2" bestFit="1" customWidth="1"/>
    <col min="31" max="16384" width="9.109375" style="2"/>
  </cols>
  <sheetData>
    <row r="1" spans="1:30" ht="30.75" customHeight="1" x14ac:dyDescent="0.25">
      <c r="A1" s="1" t="s">
        <v>0</v>
      </c>
      <c r="D1" s="3"/>
      <c r="I1" s="3"/>
      <c r="N1" s="3"/>
      <c r="S1" s="3"/>
      <c r="Y1" s="4"/>
      <c r="AC1" s="2"/>
    </row>
    <row r="2" spans="1:30" ht="14.4" thickBot="1" x14ac:dyDescent="0.3">
      <c r="A2" s="7" t="s">
        <v>1</v>
      </c>
      <c r="D2" s="3"/>
      <c r="I2" s="3"/>
      <c r="N2" s="3"/>
      <c r="S2" s="3"/>
      <c r="Y2" s="4"/>
      <c r="AC2" s="2"/>
    </row>
    <row r="3" spans="1:30" s="4" customFormat="1" ht="29.4" thickBot="1" x14ac:dyDescent="0.35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225" t="s">
        <v>8</v>
      </c>
      <c r="H3" s="10" t="s">
        <v>9</v>
      </c>
      <c r="I3" s="11" t="s">
        <v>10</v>
      </c>
      <c r="J3" s="11" t="s">
        <v>11</v>
      </c>
      <c r="K3" s="12" t="s">
        <v>12</v>
      </c>
      <c r="L3" s="225" t="s">
        <v>8</v>
      </c>
      <c r="M3" s="10" t="s">
        <v>13</v>
      </c>
      <c r="N3" s="11" t="s">
        <v>14</v>
      </c>
      <c r="O3" s="11" t="s">
        <v>15</v>
      </c>
      <c r="P3" s="12" t="s">
        <v>16</v>
      </c>
      <c r="Q3" s="225" t="s">
        <v>8</v>
      </c>
      <c r="R3" s="10" t="s">
        <v>17</v>
      </c>
      <c r="S3" s="11" t="s">
        <v>18</v>
      </c>
      <c r="T3" s="11" t="s">
        <v>19</v>
      </c>
      <c r="U3" s="12" t="s">
        <v>20</v>
      </c>
      <c r="V3" s="225" t="s">
        <v>8</v>
      </c>
      <c r="W3" s="13" t="s">
        <v>21</v>
      </c>
      <c r="X3" s="14" t="s">
        <v>22</v>
      </c>
      <c r="Y3" s="226" t="s">
        <v>23</v>
      </c>
      <c r="Z3" s="227" t="s">
        <v>24</v>
      </c>
      <c r="AB3" s="6"/>
      <c r="AC3" s="15"/>
    </row>
    <row r="4" spans="1:30" s="26" customFormat="1" ht="24" customHeight="1" x14ac:dyDescent="0.3">
      <c r="A4" s="228" t="s">
        <v>25</v>
      </c>
      <c r="B4" s="229"/>
      <c r="C4" s="16">
        <f>SUM(C7,C10,C11)</f>
        <v>7999.9999999999991</v>
      </c>
      <c r="D4" s="17">
        <f t="shared" ref="D4:E4" si="0">SUM(D7,D10,D11)</f>
        <v>6500</v>
      </c>
      <c r="E4" s="17">
        <f t="shared" si="0"/>
        <v>6200</v>
      </c>
      <c r="F4" s="18">
        <f>SUM(F7,F10,F11)</f>
        <v>0</v>
      </c>
      <c r="G4" s="19"/>
      <c r="H4" s="16">
        <f>SUM(H7,H10,H11)</f>
        <v>5600</v>
      </c>
      <c r="I4" s="17">
        <f t="shared" ref="I4:K4" si="1">SUM(I7,I10,I11)</f>
        <v>6400</v>
      </c>
      <c r="J4" s="17">
        <f t="shared" si="1"/>
        <v>6050</v>
      </c>
      <c r="K4" s="18">
        <f t="shared" si="1"/>
        <v>0</v>
      </c>
      <c r="L4" s="19"/>
      <c r="M4" s="16">
        <f>SUM(M7,M10,M11)</f>
        <v>5360</v>
      </c>
      <c r="N4" s="17">
        <f t="shared" ref="N4:P4" si="2">SUM(N7,N10,N11)</f>
        <v>6100</v>
      </c>
      <c r="O4" s="17">
        <f t="shared" si="2"/>
        <v>5750</v>
      </c>
      <c r="P4" s="18">
        <f t="shared" si="2"/>
        <v>0</v>
      </c>
      <c r="Q4" s="19"/>
      <c r="R4" s="16">
        <f>SUM(R7,R10,R11)</f>
        <v>11000</v>
      </c>
      <c r="S4" s="17">
        <f t="shared" ref="S4:X4" si="3">SUM(S7,S10,S11)</f>
        <v>15500</v>
      </c>
      <c r="T4" s="17">
        <f t="shared" si="3"/>
        <v>17500</v>
      </c>
      <c r="U4" s="18">
        <f t="shared" si="3"/>
        <v>0</v>
      </c>
      <c r="V4" s="19"/>
      <c r="W4" s="20"/>
      <c r="X4" s="16">
        <f t="shared" si="3"/>
        <v>95800</v>
      </c>
      <c r="Y4" s="21"/>
      <c r="Z4" s="22"/>
      <c r="AA4" s="23"/>
      <c r="AB4" s="24"/>
      <c r="AC4" s="25"/>
    </row>
    <row r="5" spans="1:30" s="39" customFormat="1" ht="15.75" customHeight="1" x14ac:dyDescent="0.3">
      <c r="A5" s="27"/>
      <c r="B5" s="28" t="s">
        <v>26</v>
      </c>
      <c r="C5" s="29">
        <f>C4/C$60</f>
        <v>0.47067129493440013</v>
      </c>
      <c r="D5" s="30">
        <f t="shared" ref="D5:F5" si="4">D4/D$60</f>
        <v>0.40599625234228609</v>
      </c>
      <c r="E5" s="30">
        <f t="shared" si="4"/>
        <v>0.40703781512605042</v>
      </c>
      <c r="F5" s="31">
        <f t="shared" si="4"/>
        <v>0</v>
      </c>
      <c r="G5" s="32"/>
      <c r="H5" s="29">
        <f>H4/H$60</f>
        <v>0.38942976356050069</v>
      </c>
      <c r="I5" s="30">
        <f t="shared" ref="I5:K5" si="5">I4/I$60</f>
        <v>0.39633391132028734</v>
      </c>
      <c r="J5" s="30">
        <f t="shared" si="5"/>
        <v>0.39747716969975694</v>
      </c>
      <c r="K5" s="31" t="e">
        <f t="shared" si="5"/>
        <v>#DIV/0!</v>
      </c>
      <c r="L5" s="32"/>
      <c r="M5" s="29">
        <f>M4/M$60</f>
        <v>0.36991028295376122</v>
      </c>
      <c r="N5" s="30">
        <f t="shared" ref="N5:P5" si="6">N4/N$60</f>
        <v>0.36992116434202549</v>
      </c>
      <c r="O5" s="30">
        <f t="shared" si="6"/>
        <v>0.38099655446594222</v>
      </c>
      <c r="P5" s="31"/>
      <c r="Q5" s="32"/>
      <c r="R5" s="29">
        <f>R4/R$60</f>
        <v>0.49984095969464259</v>
      </c>
      <c r="S5" s="30">
        <f t="shared" ref="S5:X5" si="7">S4/S$60</f>
        <v>0.53522099447513816</v>
      </c>
      <c r="T5" s="30">
        <f t="shared" si="7"/>
        <v>0.54670415495157765</v>
      </c>
      <c r="U5" s="31"/>
      <c r="V5" s="32"/>
      <c r="W5" s="33"/>
      <c r="X5" s="29">
        <f t="shared" si="7"/>
        <v>0.50546024192646732</v>
      </c>
      <c r="Y5" s="34"/>
      <c r="Z5" s="35"/>
      <c r="AA5" s="36"/>
      <c r="AB5" s="37"/>
      <c r="AC5" s="38"/>
    </row>
    <row r="6" spans="1:30" s="53" customFormat="1" ht="11.25" customHeight="1" x14ac:dyDescent="0.3">
      <c r="A6" s="40"/>
      <c r="B6" s="41" t="s">
        <v>27</v>
      </c>
      <c r="C6" s="42"/>
      <c r="D6" s="43"/>
      <c r="E6" s="43"/>
      <c r="F6" s="44"/>
      <c r="G6" s="45"/>
      <c r="H6" s="42"/>
      <c r="I6" s="43"/>
      <c r="J6" s="43"/>
      <c r="K6" s="44"/>
      <c r="L6" s="45"/>
      <c r="M6" s="42"/>
      <c r="N6" s="43"/>
      <c r="O6" s="43"/>
      <c r="P6" s="44"/>
      <c r="Q6" s="45"/>
      <c r="R6" s="42"/>
      <c r="S6" s="43"/>
      <c r="T6" s="43"/>
      <c r="U6" s="44"/>
      <c r="V6" s="45"/>
      <c r="W6" s="46"/>
      <c r="X6" s="47"/>
      <c r="Y6" s="48"/>
      <c r="Z6" s="49"/>
      <c r="AA6" s="50"/>
      <c r="AB6" s="51"/>
      <c r="AC6" s="52"/>
    </row>
    <row r="7" spans="1:30" s="53" customFormat="1" ht="27.6" x14ac:dyDescent="0.3">
      <c r="A7" s="54" t="s">
        <v>28</v>
      </c>
      <c r="B7" s="55" t="s">
        <v>29</v>
      </c>
      <c r="C7" s="56">
        <f>C8+C9</f>
        <v>2097.9020979020979</v>
      </c>
      <c r="D7" s="57"/>
      <c r="E7" s="57"/>
      <c r="F7" s="58"/>
      <c r="G7" s="59"/>
      <c r="H7" s="56"/>
      <c r="I7" s="57"/>
      <c r="J7" s="57"/>
      <c r="K7" s="58"/>
      <c r="L7" s="59"/>
      <c r="M7" s="56"/>
      <c r="N7" s="57"/>
      <c r="O7" s="57"/>
      <c r="P7" s="58"/>
      <c r="Q7" s="59"/>
      <c r="R7" s="56">
        <f>R8+R9</f>
        <v>2800</v>
      </c>
      <c r="S7" s="57">
        <f t="shared" ref="S7:X7" si="8">S8+S9</f>
        <v>3500</v>
      </c>
      <c r="T7" s="57">
        <f t="shared" si="8"/>
        <v>4600</v>
      </c>
      <c r="U7" s="58"/>
      <c r="V7" s="59"/>
      <c r="W7" s="60"/>
      <c r="X7" s="61">
        <f t="shared" si="8"/>
        <v>27250</v>
      </c>
      <c r="Y7" s="62"/>
      <c r="Z7" s="63"/>
      <c r="AA7" s="50"/>
      <c r="AB7" s="51"/>
      <c r="AC7" s="52"/>
      <c r="AD7" s="52"/>
    </row>
    <row r="8" spans="1:30" s="76" customFormat="1" outlineLevel="1" x14ac:dyDescent="0.3">
      <c r="A8" s="64" t="s">
        <v>30</v>
      </c>
      <c r="B8" s="65" t="s">
        <v>31</v>
      </c>
      <c r="C8" s="66">
        <v>1468.5314685314684</v>
      </c>
      <c r="D8" s="67">
        <v>1610</v>
      </c>
      <c r="E8" s="67">
        <v>1610</v>
      </c>
      <c r="F8" s="68"/>
      <c r="G8" s="69"/>
      <c r="H8" s="66">
        <v>1680</v>
      </c>
      <c r="I8" s="67">
        <v>1680</v>
      </c>
      <c r="J8" s="67">
        <v>1715</v>
      </c>
      <c r="K8" s="68"/>
      <c r="L8" s="69"/>
      <c r="M8" s="66">
        <v>1847.9999999999998</v>
      </c>
      <c r="N8" s="67">
        <v>1889.9999999999998</v>
      </c>
      <c r="O8" s="67">
        <v>1924.9999999999998</v>
      </c>
      <c r="P8" s="68"/>
      <c r="Q8" s="69"/>
      <c r="R8" s="66">
        <v>1959.9999999999998</v>
      </c>
      <c r="S8" s="67">
        <v>2450</v>
      </c>
      <c r="T8" s="67">
        <v>3220</v>
      </c>
      <c r="U8" s="68"/>
      <c r="V8" s="69"/>
      <c r="W8" s="70"/>
      <c r="X8" s="66">
        <v>20000</v>
      </c>
      <c r="Y8" s="71"/>
      <c r="Z8" s="72"/>
      <c r="AA8" s="73"/>
      <c r="AB8" s="74"/>
      <c r="AC8" s="75"/>
      <c r="AD8" s="75"/>
    </row>
    <row r="9" spans="1:30" s="76" customFormat="1" outlineLevel="1" x14ac:dyDescent="0.3">
      <c r="A9" s="64" t="s">
        <v>32</v>
      </c>
      <c r="B9" s="65" t="s">
        <v>33</v>
      </c>
      <c r="C9" s="66">
        <v>629.37062937062933</v>
      </c>
      <c r="D9" s="67">
        <v>690</v>
      </c>
      <c r="E9" s="67">
        <v>690</v>
      </c>
      <c r="F9" s="68"/>
      <c r="G9" s="69"/>
      <c r="H9" s="66">
        <v>720</v>
      </c>
      <c r="I9" s="67">
        <v>720</v>
      </c>
      <c r="J9" s="67">
        <v>735</v>
      </c>
      <c r="K9" s="68"/>
      <c r="L9" s="69"/>
      <c r="M9" s="66">
        <v>792</v>
      </c>
      <c r="N9" s="67">
        <v>810</v>
      </c>
      <c r="O9" s="67">
        <v>825</v>
      </c>
      <c r="P9" s="68"/>
      <c r="Q9" s="69"/>
      <c r="R9" s="66">
        <v>840</v>
      </c>
      <c r="S9" s="67">
        <v>1050</v>
      </c>
      <c r="T9" s="67">
        <v>1380</v>
      </c>
      <c r="U9" s="68"/>
      <c r="V9" s="69"/>
      <c r="W9" s="70"/>
      <c r="X9" s="66">
        <v>7250</v>
      </c>
      <c r="Y9" s="71"/>
      <c r="Z9" s="72"/>
      <c r="AA9" s="73"/>
      <c r="AB9" s="74"/>
      <c r="AC9" s="75"/>
      <c r="AD9" s="75"/>
    </row>
    <row r="10" spans="1:30" s="53" customFormat="1" x14ac:dyDescent="0.3">
      <c r="A10" s="54" t="s">
        <v>34</v>
      </c>
      <c r="B10" s="77" t="s">
        <v>35</v>
      </c>
      <c r="C10" s="56">
        <v>839.16083916083903</v>
      </c>
      <c r="D10" s="57">
        <v>920</v>
      </c>
      <c r="E10" s="57">
        <v>920</v>
      </c>
      <c r="F10" s="78"/>
      <c r="G10" s="59"/>
      <c r="H10" s="56">
        <v>960</v>
      </c>
      <c r="I10" s="57">
        <v>960</v>
      </c>
      <c r="J10" s="57">
        <v>980</v>
      </c>
      <c r="K10" s="78"/>
      <c r="L10" s="59"/>
      <c r="M10" s="56">
        <v>1056</v>
      </c>
      <c r="N10" s="57">
        <v>1080</v>
      </c>
      <c r="O10" s="57">
        <v>1100</v>
      </c>
      <c r="P10" s="78"/>
      <c r="Q10" s="59"/>
      <c r="R10" s="56">
        <v>1120</v>
      </c>
      <c r="S10" s="57">
        <v>1400</v>
      </c>
      <c r="T10" s="57">
        <v>1840</v>
      </c>
      <c r="U10" s="78"/>
      <c r="V10" s="59"/>
      <c r="W10" s="60"/>
      <c r="X10" s="79">
        <v>11400</v>
      </c>
      <c r="Y10" s="62"/>
      <c r="Z10" s="63"/>
      <c r="AA10" s="50"/>
      <c r="AB10" s="51"/>
      <c r="AC10" s="52"/>
      <c r="AD10" s="52"/>
    </row>
    <row r="11" spans="1:30" s="53" customFormat="1" x14ac:dyDescent="0.3">
      <c r="A11" s="80" t="s">
        <v>36</v>
      </c>
      <c r="B11" s="81" t="s">
        <v>37</v>
      </c>
      <c r="C11" s="82">
        <f>C12+C13</f>
        <v>5062.9370629370624</v>
      </c>
      <c r="D11" s="83">
        <f t="shared" ref="D11:F11" si="9">D12+D13</f>
        <v>5580</v>
      </c>
      <c r="E11" s="83">
        <f t="shared" si="9"/>
        <v>5280</v>
      </c>
      <c r="F11" s="84"/>
      <c r="G11" s="85"/>
      <c r="H11" s="82">
        <f>H12+H13</f>
        <v>4640</v>
      </c>
      <c r="I11" s="83">
        <f t="shared" ref="I11:K11" si="10">I12+I13</f>
        <v>5440</v>
      </c>
      <c r="J11" s="83">
        <f t="shared" si="10"/>
        <v>5070</v>
      </c>
      <c r="K11" s="84"/>
      <c r="L11" s="85"/>
      <c r="M11" s="82">
        <f>M12+M13</f>
        <v>4304</v>
      </c>
      <c r="N11" s="83">
        <f t="shared" ref="N11:P11" si="11">N12+N13</f>
        <v>5020</v>
      </c>
      <c r="O11" s="83">
        <f t="shared" si="11"/>
        <v>4650</v>
      </c>
      <c r="P11" s="84"/>
      <c r="Q11" s="85"/>
      <c r="R11" s="82">
        <f>R12+R13</f>
        <v>7080</v>
      </c>
      <c r="S11" s="83">
        <f t="shared" ref="S11:X11" si="12">S12+S13</f>
        <v>10600</v>
      </c>
      <c r="T11" s="83">
        <f t="shared" si="12"/>
        <v>11060</v>
      </c>
      <c r="U11" s="84"/>
      <c r="V11" s="85"/>
      <c r="W11" s="86"/>
      <c r="X11" s="87">
        <f t="shared" si="12"/>
        <v>57150</v>
      </c>
      <c r="Y11" s="88"/>
      <c r="Z11" s="89"/>
      <c r="AA11" s="50"/>
      <c r="AB11" s="90"/>
      <c r="AC11" s="91"/>
      <c r="AD11" s="91"/>
    </row>
    <row r="12" spans="1:30" s="76" customFormat="1" outlineLevel="1" x14ac:dyDescent="0.3">
      <c r="A12" s="92" t="s">
        <v>38</v>
      </c>
      <c r="B12" s="93" t="s">
        <v>31</v>
      </c>
      <c r="C12" s="94">
        <v>4050.3496503496499</v>
      </c>
      <c r="D12" s="95">
        <v>4464</v>
      </c>
      <c r="E12" s="95">
        <v>4224</v>
      </c>
      <c r="F12" s="96"/>
      <c r="G12" s="97"/>
      <c r="H12" s="94">
        <v>3712</v>
      </c>
      <c r="I12" s="95">
        <v>4352</v>
      </c>
      <c r="J12" s="95">
        <v>4056</v>
      </c>
      <c r="K12" s="96"/>
      <c r="L12" s="97"/>
      <c r="M12" s="94">
        <v>3443.2000000000003</v>
      </c>
      <c r="N12" s="95">
        <v>4016</v>
      </c>
      <c r="O12" s="95">
        <v>3720</v>
      </c>
      <c r="P12" s="96"/>
      <c r="Q12" s="97"/>
      <c r="R12" s="94">
        <v>5664</v>
      </c>
      <c r="S12" s="95">
        <v>8480</v>
      </c>
      <c r="T12" s="95">
        <v>8848</v>
      </c>
      <c r="U12" s="96"/>
      <c r="V12" s="97"/>
      <c r="W12" s="98"/>
      <c r="X12" s="99">
        <v>45150</v>
      </c>
      <c r="Y12" s="100"/>
      <c r="Z12" s="101"/>
      <c r="AA12" s="73"/>
      <c r="AB12" s="102"/>
      <c r="AC12" s="103"/>
      <c r="AD12" s="103"/>
    </row>
    <row r="13" spans="1:30" s="76" customFormat="1" outlineLevel="1" x14ac:dyDescent="0.3">
      <c r="A13" s="104" t="s">
        <v>39</v>
      </c>
      <c r="B13" s="105" t="s">
        <v>33</v>
      </c>
      <c r="C13" s="106">
        <v>1012.5874125874125</v>
      </c>
      <c r="D13" s="107">
        <v>1116</v>
      </c>
      <c r="E13" s="107">
        <v>1056</v>
      </c>
      <c r="F13" s="108"/>
      <c r="G13" s="109"/>
      <c r="H13" s="106">
        <v>928</v>
      </c>
      <c r="I13" s="107">
        <v>1088</v>
      </c>
      <c r="J13" s="107">
        <v>1014</v>
      </c>
      <c r="K13" s="108"/>
      <c r="L13" s="109"/>
      <c r="M13" s="106">
        <v>860.79999999999973</v>
      </c>
      <c r="N13" s="107">
        <v>1004</v>
      </c>
      <c r="O13" s="107">
        <v>930</v>
      </c>
      <c r="P13" s="108"/>
      <c r="Q13" s="109"/>
      <c r="R13" s="106">
        <v>1416</v>
      </c>
      <c r="S13" s="107">
        <v>2120</v>
      </c>
      <c r="T13" s="107">
        <v>2212</v>
      </c>
      <c r="U13" s="108"/>
      <c r="V13" s="109"/>
      <c r="W13" s="110"/>
      <c r="X13" s="111">
        <v>12000</v>
      </c>
      <c r="Y13" s="112"/>
      <c r="Z13" s="113"/>
      <c r="AA13" s="73"/>
      <c r="AB13" s="102"/>
      <c r="AC13" s="103"/>
      <c r="AD13" s="103"/>
    </row>
    <row r="14" spans="1:30" s="26" customFormat="1" ht="24" customHeight="1" x14ac:dyDescent="0.3">
      <c r="A14" s="230" t="s">
        <v>40</v>
      </c>
      <c r="B14" s="231"/>
      <c r="C14" s="114">
        <f>SUM(C17,C18,C22,C23,C24,C27)</f>
        <v>3900</v>
      </c>
      <c r="D14" s="115">
        <f>SUM(D17,D18,D22,D23,D24,D27)</f>
        <v>4300</v>
      </c>
      <c r="E14" s="115">
        <f>SUM(E17,E18,E22,E23,E24,E27)</f>
        <v>4100</v>
      </c>
      <c r="F14" s="116">
        <f>SUM(F17,F18,F22,F23,F24,F27)</f>
        <v>12300</v>
      </c>
      <c r="G14" s="117"/>
      <c r="H14" s="114">
        <f>SUM(H17,H18,H22,H23,H24,H27)</f>
        <v>3900</v>
      </c>
      <c r="I14" s="115">
        <f>SUM(I17,I18,I22,I23,I24,I27)</f>
        <v>4300</v>
      </c>
      <c r="J14" s="115">
        <f>SUM(J17,J18,J22,J23,J24,J27)</f>
        <v>4100</v>
      </c>
      <c r="K14" s="116">
        <f>SUM(K17,K18,K22,K23,K24,K27)</f>
        <v>12300</v>
      </c>
      <c r="L14" s="117"/>
      <c r="M14" s="114">
        <f>SUM(M17,M18,M22,M23,M24,M27)</f>
        <v>3900</v>
      </c>
      <c r="N14" s="115">
        <f>SUM(N17,N18,N22,N23,N24,N27)</f>
        <v>4300</v>
      </c>
      <c r="O14" s="115">
        <f>SUM(O17,O18,O22,O23,O24,O27)</f>
        <v>4100</v>
      </c>
      <c r="P14" s="116"/>
      <c r="Q14" s="117"/>
      <c r="R14" s="114">
        <f>SUM(R17,R18,R22,R23,R24,R27)</f>
        <v>5000</v>
      </c>
      <c r="S14" s="115">
        <f>SUM(S17,S18,S22,S23,S24,S27)</f>
        <v>6500</v>
      </c>
      <c r="T14" s="115">
        <f>SUM(T17,T18,T22,T23,T24,T27)</f>
        <v>7500</v>
      </c>
      <c r="U14" s="116"/>
      <c r="V14" s="117"/>
      <c r="W14" s="118"/>
      <c r="X14" s="114">
        <f>SUM(X17,X18,X22,X23,X24,X27)</f>
        <v>40500.238095238092</v>
      </c>
      <c r="Y14" s="119"/>
      <c r="Z14" s="117"/>
      <c r="AA14" s="23"/>
      <c r="AB14" s="120"/>
      <c r="AC14" s="121"/>
    </row>
    <row r="15" spans="1:30" s="39" customFormat="1" ht="15.75" customHeight="1" x14ac:dyDescent="0.3">
      <c r="A15" s="27"/>
      <c r="B15" s="28" t="s">
        <v>26</v>
      </c>
      <c r="C15" s="29">
        <f>C14/C$60</f>
        <v>0.2294522562805201</v>
      </c>
      <c r="D15" s="30">
        <f t="shared" ref="D15:F15" si="13">D14/D$60</f>
        <v>0.26858213616489696</v>
      </c>
      <c r="E15" s="30">
        <f t="shared" si="13"/>
        <v>0.26917016806722688</v>
      </c>
      <c r="F15" s="31">
        <f t="shared" si="13"/>
        <v>0.44663931152184178</v>
      </c>
      <c r="G15" s="32"/>
      <c r="H15" s="29">
        <f>H14/H$60</f>
        <v>0.27121001390820582</v>
      </c>
      <c r="I15" s="30">
        <f t="shared" ref="I15:K15" si="14">I14/I$60</f>
        <v>0.26628684666831803</v>
      </c>
      <c r="J15" s="30">
        <f t="shared" si="14"/>
        <v>0.26936469351553777</v>
      </c>
      <c r="K15" s="31" t="e">
        <f t="shared" si="14"/>
        <v>#DIV/0!</v>
      </c>
      <c r="L15" s="32"/>
      <c r="M15" s="29"/>
      <c r="N15" s="30"/>
      <c r="O15" s="30"/>
      <c r="P15" s="31"/>
      <c r="Q15" s="32"/>
      <c r="R15" s="29"/>
      <c r="S15" s="30"/>
      <c r="T15" s="30"/>
      <c r="U15" s="31"/>
      <c r="V15" s="32"/>
      <c r="W15" s="33"/>
      <c r="X15" s="29"/>
      <c r="Y15" s="34"/>
      <c r="Z15" s="35"/>
      <c r="AA15" s="36"/>
      <c r="AB15" s="37"/>
      <c r="AC15" s="38"/>
    </row>
    <row r="16" spans="1:30" s="53" customFormat="1" ht="11.25" customHeight="1" x14ac:dyDescent="0.3">
      <c r="A16" s="40"/>
      <c r="B16" s="41" t="s">
        <v>27</v>
      </c>
      <c r="C16" s="42"/>
      <c r="D16" s="43"/>
      <c r="E16" s="43"/>
      <c r="F16" s="44"/>
      <c r="G16" s="45"/>
      <c r="H16" s="42"/>
      <c r="I16" s="43"/>
      <c r="J16" s="43"/>
      <c r="K16" s="44"/>
      <c r="L16" s="45"/>
      <c r="M16" s="42"/>
      <c r="N16" s="43"/>
      <c r="O16" s="43"/>
      <c r="P16" s="44"/>
      <c r="Q16" s="45"/>
      <c r="R16" s="42"/>
      <c r="S16" s="43"/>
      <c r="T16" s="43"/>
      <c r="U16" s="44"/>
      <c r="V16" s="45"/>
      <c r="W16" s="46"/>
      <c r="X16" s="47"/>
      <c r="Y16" s="48"/>
      <c r="Z16" s="49"/>
      <c r="AA16" s="50"/>
      <c r="AB16" s="51"/>
      <c r="AC16" s="52"/>
    </row>
    <row r="17" spans="1:30" s="132" customFormat="1" x14ac:dyDescent="0.25">
      <c r="A17" s="122" t="s">
        <v>41</v>
      </c>
      <c r="B17" s="123" t="s">
        <v>42</v>
      </c>
      <c r="C17" s="124">
        <v>2500</v>
      </c>
      <c r="D17" s="125">
        <v>2500</v>
      </c>
      <c r="E17" s="125">
        <v>2500</v>
      </c>
      <c r="F17" s="126">
        <f>SUM(C17:E17)</f>
        <v>7500</v>
      </c>
      <c r="G17" s="127"/>
      <c r="H17" s="124">
        <v>2500</v>
      </c>
      <c r="I17" s="125">
        <v>2500</v>
      </c>
      <c r="J17" s="125">
        <v>2500</v>
      </c>
      <c r="K17" s="126">
        <f>SUM(H17:J17)</f>
        <v>7500</v>
      </c>
      <c r="L17" s="127"/>
      <c r="M17" s="124">
        <v>2500</v>
      </c>
      <c r="N17" s="125">
        <v>2500</v>
      </c>
      <c r="O17" s="125">
        <v>2500</v>
      </c>
      <c r="P17" s="126"/>
      <c r="Q17" s="127"/>
      <c r="R17" s="124">
        <v>2600</v>
      </c>
      <c r="S17" s="125">
        <v>2600</v>
      </c>
      <c r="T17" s="125">
        <v>2600</v>
      </c>
      <c r="U17" s="126"/>
      <c r="V17" s="127"/>
      <c r="W17" s="128"/>
      <c r="X17" s="129">
        <v>21315</v>
      </c>
      <c r="Y17" s="130"/>
      <c r="Z17" s="131"/>
      <c r="AB17" s="51"/>
      <c r="AC17" s="52"/>
      <c r="AD17" s="52"/>
    </row>
    <row r="18" spans="1:30" s="132" customFormat="1" x14ac:dyDescent="0.25">
      <c r="A18" s="133" t="s">
        <v>43</v>
      </c>
      <c r="B18" s="77" t="s">
        <v>44</v>
      </c>
      <c r="C18" s="134">
        <f>SUM(C19:C21)</f>
        <v>500</v>
      </c>
      <c r="D18" s="135">
        <f t="shared" ref="D18:F18" si="15">SUM(D19:D21)</f>
        <v>600</v>
      </c>
      <c r="E18" s="135">
        <f t="shared" si="15"/>
        <v>550</v>
      </c>
      <c r="F18" s="58">
        <f t="shared" si="15"/>
        <v>1650</v>
      </c>
      <c r="G18" s="59"/>
      <c r="H18" s="134">
        <f>SUM(H19:H21)</f>
        <v>500</v>
      </c>
      <c r="I18" s="135">
        <f t="shared" ref="I18:K18" si="16">SUM(I19:I21)</f>
        <v>650</v>
      </c>
      <c r="J18" s="135">
        <f t="shared" si="16"/>
        <v>550</v>
      </c>
      <c r="K18" s="58">
        <f t="shared" si="16"/>
        <v>1700</v>
      </c>
      <c r="L18" s="59"/>
      <c r="M18" s="134">
        <f>SUM(M19:M21)</f>
        <v>500</v>
      </c>
      <c r="N18" s="135">
        <f t="shared" ref="N18:P18" si="17">SUM(N19:N21)</f>
        <v>650</v>
      </c>
      <c r="O18" s="135">
        <f t="shared" si="17"/>
        <v>550</v>
      </c>
      <c r="P18" s="58"/>
      <c r="Q18" s="59"/>
      <c r="R18" s="134">
        <f>SUM(R19:R21)</f>
        <v>700</v>
      </c>
      <c r="S18" s="135">
        <f t="shared" ref="S18:X18" si="18">SUM(S19:S21)</f>
        <v>800</v>
      </c>
      <c r="T18" s="135">
        <f t="shared" si="18"/>
        <v>900</v>
      </c>
      <c r="U18" s="58"/>
      <c r="V18" s="59"/>
      <c r="W18" s="60"/>
      <c r="X18" s="61">
        <f t="shared" si="18"/>
        <v>7095.2380952380945</v>
      </c>
      <c r="Y18" s="136"/>
      <c r="Z18" s="137"/>
      <c r="AB18" s="51"/>
      <c r="AC18" s="52"/>
      <c r="AD18" s="52"/>
    </row>
    <row r="19" spans="1:30" s="145" customFormat="1" outlineLevel="1" x14ac:dyDescent="0.25">
      <c r="A19" s="64" t="s">
        <v>45</v>
      </c>
      <c r="B19" s="65" t="s">
        <v>46</v>
      </c>
      <c r="C19" s="138">
        <v>150</v>
      </c>
      <c r="D19" s="139">
        <v>180</v>
      </c>
      <c r="E19" s="139">
        <v>165</v>
      </c>
      <c r="F19" s="140">
        <f>SUM(C19:E19)</f>
        <v>495</v>
      </c>
      <c r="G19" s="69"/>
      <c r="H19" s="138">
        <v>150</v>
      </c>
      <c r="I19" s="139">
        <v>195</v>
      </c>
      <c r="J19" s="139">
        <v>165</v>
      </c>
      <c r="K19" s="140">
        <f>SUM(H19:J19)</f>
        <v>510</v>
      </c>
      <c r="L19" s="69"/>
      <c r="M19" s="138">
        <v>150</v>
      </c>
      <c r="N19" s="139">
        <v>195</v>
      </c>
      <c r="O19" s="139">
        <v>165</v>
      </c>
      <c r="P19" s="140"/>
      <c r="Q19" s="69"/>
      <c r="R19" s="138">
        <v>210</v>
      </c>
      <c r="S19" s="139">
        <v>240</v>
      </c>
      <c r="T19" s="139">
        <v>270</v>
      </c>
      <c r="U19" s="140"/>
      <c r="V19" s="69"/>
      <c r="W19" s="141"/>
      <c r="X19" s="142">
        <v>2100</v>
      </c>
      <c r="Y19" s="143"/>
      <c r="Z19" s="144"/>
      <c r="AB19" s="74"/>
      <c r="AC19" s="75"/>
      <c r="AD19" s="75"/>
    </row>
    <row r="20" spans="1:30" s="145" customFormat="1" outlineLevel="1" x14ac:dyDescent="0.25">
      <c r="A20" s="64" t="s">
        <v>47</v>
      </c>
      <c r="B20" s="65" t="s">
        <v>48</v>
      </c>
      <c r="C20" s="138">
        <v>100</v>
      </c>
      <c r="D20" s="139">
        <v>120</v>
      </c>
      <c r="E20" s="139">
        <v>110</v>
      </c>
      <c r="F20" s="140">
        <f>SUM(C20:E20)</f>
        <v>330</v>
      </c>
      <c r="G20" s="69"/>
      <c r="H20" s="138">
        <v>100</v>
      </c>
      <c r="I20" s="139">
        <v>130</v>
      </c>
      <c r="J20" s="139">
        <v>110</v>
      </c>
      <c r="K20" s="140">
        <f>SUM(H20:J20)</f>
        <v>340</v>
      </c>
      <c r="L20" s="69"/>
      <c r="M20" s="138">
        <v>100</v>
      </c>
      <c r="N20" s="139">
        <v>130</v>
      </c>
      <c r="O20" s="139">
        <v>110</v>
      </c>
      <c r="P20" s="140"/>
      <c r="Q20" s="69"/>
      <c r="R20" s="138">
        <v>140</v>
      </c>
      <c r="S20" s="139">
        <v>160</v>
      </c>
      <c r="T20" s="139">
        <v>180</v>
      </c>
      <c r="U20" s="140"/>
      <c r="V20" s="69"/>
      <c r="W20" s="141"/>
      <c r="X20" s="142">
        <v>1400</v>
      </c>
      <c r="Y20" s="143"/>
      <c r="Z20" s="144"/>
      <c r="AB20" s="74"/>
      <c r="AC20" s="75"/>
      <c r="AD20" s="75"/>
    </row>
    <row r="21" spans="1:30" s="145" customFormat="1" outlineLevel="1" x14ac:dyDescent="0.25">
      <c r="A21" s="64" t="s">
        <v>49</v>
      </c>
      <c r="B21" s="65" t="s">
        <v>50</v>
      </c>
      <c r="C21" s="138">
        <v>250</v>
      </c>
      <c r="D21" s="139">
        <v>300</v>
      </c>
      <c r="E21" s="139">
        <v>275</v>
      </c>
      <c r="F21" s="140">
        <f>SUM(C21:E21)</f>
        <v>825</v>
      </c>
      <c r="G21" s="69"/>
      <c r="H21" s="138">
        <v>250</v>
      </c>
      <c r="I21" s="139">
        <v>325</v>
      </c>
      <c r="J21" s="139">
        <v>275</v>
      </c>
      <c r="K21" s="140">
        <f>SUM(H21:J21)</f>
        <v>850</v>
      </c>
      <c r="L21" s="69"/>
      <c r="M21" s="138">
        <v>250</v>
      </c>
      <c r="N21" s="139">
        <v>325</v>
      </c>
      <c r="O21" s="139">
        <v>275</v>
      </c>
      <c r="P21" s="140"/>
      <c r="Q21" s="69"/>
      <c r="R21" s="138">
        <v>350</v>
      </c>
      <c r="S21" s="139">
        <v>400</v>
      </c>
      <c r="T21" s="139">
        <v>450</v>
      </c>
      <c r="U21" s="140"/>
      <c r="V21" s="69"/>
      <c r="W21" s="141"/>
      <c r="X21" s="142">
        <v>3595.2380952380945</v>
      </c>
      <c r="Y21" s="143"/>
      <c r="Z21" s="144"/>
      <c r="AB21" s="74"/>
      <c r="AC21" s="75"/>
      <c r="AD21" s="75"/>
    </row>
    <row r="22" spans="1:30" s="132" customFormat="1" x14ac:dyDescent="0.25">
      <c r="A22" s="133" t="s">
        <v>51</v>
      </c>
      <c r="B22" s="77" t="s">
        <v>52</v>
      </c>
      <c r="C22" s="134">
        <v>70</v>
      </c>
      <c r="D22" s="135">
        <v>70</v>
      </c>
      <c r="E22" s="135">
        <v>70</v>
      </c>
      <c r="F22" s="58">
        <f>SUM(C22:E22)</f>
        <v>210</v>
      </c>
      <c r="G22" s="59"/>
      <c r="H22" s="134">
        <v>70</v>
      </c>
      <c r="I22" s="135">
        <v>70</v>
      </c>
      <c r="J22" s="135">
        <v>70</v>
      </c>
      <c r="K22" s="58">
        <f>SUM(H22:J22)</f>
        <v>210</v>
      </c>
      <c r="L22" s="59"/>
      <c r="M22" s="134">
        <v>70</v>
      </c>
      <c r="N22" s="135">
        <v>70</v>
      </c>
      <c r="O22" s="135">
        <v>70</v>
      </c>
      <c r="P22" s="58"/>
      <c r="Q22" s="59"/>
      <c r="R22" s="134">
        <v>70</v>
      </c>
      <c r="S22" s="135">
        <v>70</v>
      </c>
      <c r="T22" s="135">
        <v>70</v>
      </c>
      <c r="U22" s="58"/>
      <c r="V22" s="59"/>
      <c r="W22" s="60"/>
      <c r="X22" s="79">
        <v>840</v>
      </c>
      <c r="Y22" s="136"/>
      <c r="Z22" s="137"/>
      <c r="AB22" s="51"/>
      <c r="AC22" s="52"/>
      <c r="AD22" s="52"/>
    </row>
    <row r="23" spans="1:30" s="132" customFormat="1" x14ac:dyDescent="0.25">
      <c r="A23" s="133" t="s">
        <v>53</v>
      </c>
      <c r="B23" s="77" t="s">
        <v>54</v>
      </c>
      <c r="C23" s="134">
        <v>830</v>
      </c>
      <c r="D23" s="135">
        <v>1130</v>
      </c>
      <c r="E23" s="135">
        <v>980</v>
      </c>
      <c r="F23" s="58">
        <f>SUM(C23:E23)</f>
        <v>2940</v>
      </c>
      <c r="G23" s="59"/>
      <c r="H23" s="134">
        <v>830</v>
      </c>
      <c r="I23" s="135">
        <v>1080</v>
      </c>
      <c r="J23" s="135">
        <v>980</v>
      </c>
      <c r="K23" s="58">
        <f>SUM(H23:J23)</f>
        <v>2890</v>
      </c>
      <c r="L23" s="59"/>
      <c r="M23" s="134">
        <v>830</v>
      </c>
      <c r="N23" s="135">
        <v>1080</v>
      </c>
      <c r="O23" s="135">
        <v>980</v>
      </c>
      <c r="P23" s="58"/>
      <c r="Q23" s="59"/>
      <c r="R23" s="134">
        <v>1230</v>
      </c>
      <c r="S23" s="135">
        <v>1800</v>
      </c>
      <c r="T23" s="135">
        <v>2300</v>
      </c>
      <c r="U23" s="58"/>
      <c r="V23" s="59"/>
      <c r="W23" s="60"/>
      <c r="X23" s="79">
        <v>8700</v>
      </c>
      <c r="Y23" s="136"/>
      <c r="Z23" s="137"/>
      <c r="AB23" s="51"/>
      <c r="AC23" s="52"/>
      <c r="AD23" s="52"/>
    </row>
    <row r="24" spans="1:30" s="132" customFormat="1" x14ac:dyDescent="0.25">
      <c r="A24" s="133" t="s">
        <v>55</v>
      </c>
      <c r="B24" s="77" t="s">
        <v>56</v>
      </c>
      <c r="C24" s="134">
        <v>0</v>
      </c>
      <c r="D24" s="135">
        <v>0</v>
      </c>
      <c r="E24" s="135">
        <v>0</v>
      </c>
      <c r="F24" s="58">
        <f t="shared" ref="F24" si="19">F25+F26</f>
        <v>0</v>
      </c>
      <c r="G24" s="59"/>
      <c r="H24" s="134">
        <f>H25+H26</f>
        <v>0</v>
      </c>
      <c r="I24" s="135">
        <f t="shared" ref="I24:K24" si="20">I25+I26</f>
        <v>0</v>
      </c>
      <c r="J24" s="135">
        <f t="shared" si="20"/>
        <v>0</v>
      </c>
      <c r="K24" s="58">
        <f t="shared" si="20"/>
        <v>0</v>
      </c>
      <c r="L24" s="59"/>
      <c r="M24" s="134">
        <f>M25+M26</f>
        <v>0</v>
      </c>
      <c r="N24" s="135">
        <f t="shared" ref="N24:P24" si="21">N25+N26</f>
        <v>0</v>
      </c>
      <c r="O24" s="135">
        <f t="shared" si="21"/>
        <v>0</v>
      </c>
      <c r="P24" s="58"/>
      <c r="Q24" s="59"/>
      <c r="R24" s="134">
        <f>R25+R26</f>
        <v>0</v>
      </c>
      <c r="S24" s="135">
        <f t="shared" ref="S24:X24" si="22">S25+S26</f>
        <v>800</v>
      </c>
      <c r="T24" s="135">
        <f t="shared" si="22"/>
        <v>1100</v>
      </c>
      <c r="U24" s="58"/>
      <c r="V24" s="59"/>
      <c r="W24" s="60"/>
      <c r="X24" s="61">
        <f t="shared" si="22"/>
        <v>1700</v>
      </c>
      <c r="Y24" s="136"/>
      <c r="Z24" s="137"/>
      <c r="AB24" s="51"/>
      <c r="AC24" s="52"/>
      <c r="AD24" s="52"/>
    </row>
    <row r="25" spans="1:30" s="145" customFormat="1" outlineLevel="1" x14ac:dyDescent="0.25">
      <c r="A25" s="64" t="s">
        <v>57</v>
      </c>
      <c r="B25" s="65" t="s">
        <v>58</v>
      </c>
      <c r="C25" s="138"/>
      <c r="D25" s="139"/>
      <c r="E25" s="139"/>
      <c r="F25" s="140">
        <f>SUM(C25:E25)</f>
        <v>0</v>
      </c>
      <c r="G25" s="69"/>
      <c r="H25" s="138"/>
      <c r="I25" s="139"/>
      <c r="J25" s="139"/>
      <c r="K25" s="140">
        <f>SUM(H25:J25)</f>
        <v>0</v>
      </c>
      <c r="L25" s="69"/>
      <c r="M25" s="138"/>
      <c r="N25" s="139"/>
      <c r="O25" s="139"/>
      <c r="P25" s="140"/>
      <c r="Q25" s="69"/>
      <c r="R25" s="138"/>
      <c r="S25" s="139"/>
      <c r="T25" s="139">
        <v>1100</v>
      </c>
      <c r="U25" s="140"/>
      <c r="V25" s="69"/>
      <c r="W25" s="141"/>
      <c r="X25" s="142">
        <v>900</v>
      </c>
      <c r="Y25" s="143"/>
      <c r="Z25" s="144"/>
      <c r="AB25" s="74"/>
      <c r="AC25" s="75"/>
      <c r="AD25" s="75"/>
    </row>
    <row r="26" spans="1:30" s="145" customFormat="1" outlineLevel="1" x14ac:dyDescent="0.25">
      <c r="A26" s="64" t="s">
        <v>59</v>
      </c>
      <c r="B26" s="65" t="s">
        <v>60</v>
      </c>
      <c r="C26" s="138"/>
      <c r="D26" s="139"/>
      <c r="E26" s="139"/>
      <c r="F26" s="140">
        <f>SUM(C26:E26)</f>
        <v>0</v>
      </c>
      <c r="G26" s="69"/>
      <c r="H26" s="138"/>
      <c r="I26" s="139"/>
      <c r="J26" s="139"/>
      <c r="K26" s="140">
        <f>SUM(H26:J26)</f>
        <v>0</v>
      </c>
      <c r="L26" s="69" t="str">
        <f t="shared" ref="L26:L27" si="23">IF(K26=0,"-",K26/$W26)</f>
        <v>-</v>
      </c>
      <c r="M26" s="138"/>
      <c r="N26" s="139"/>
      <c r="O26" s="139"/>
      <c r="P26" s="140"/>
      <c r="Q26" s="69"/>
      <c r="R26" s="138"/>
      <c r="S26" s="139">
        <v>800</v>
      </c>
      <c r="T26" s="139"/>
      <c r="U26" s="140"/>
      <c r="V26" s="69"/>
      <c r="W26" s="141"/>
      <c r="X26" s="142">
        <v>800</v>
      </c>
      <c r="Y26" s="143"/>
      <c r="Z26" s="144"/>
      <c r="AB26" s="74"/>
      <c r="AC26" s="75"/>
      <c r="AD26" s="75"/>
    </row>
    <row r="27" spans="1:30" s="132" customFormat="1" x14ac:dyDescent="0.25">
      <c r="A27" s="146" t="s">
        <v>61</v>
      </c>
      <c r="B27" s="81" t="s">
        <v>62</v>
      </c>
      <c r="C27" s="82"/>
      <c r="D27" s="83"/>
      <c r="E27" s="83"/>
      <c r="F27" s="147">
        <f>SUM(C27:E27)</f>
        <v>0</v>
      </c>
      <c r="G27" s="148"/>
      <c r="H27" s="82"/>
      <c r="I27" s="83"/>
      <c r="J27" s="83"/>
      <c r="K27" s="147">
        <f>SUM(H27:J27)</f>
        <v>0</v>
      </c>
      <c r="L27" s="148" t="str">
        <f t="shared" si="23"/>
        <v>-</v>
      </c>
      <c r="M27" s="82"/>
      <c r="N27" s="83"/>
      <c r="O27" s="83"/>
      <c r="P27" s="147"/>
      <c r="Q27" s="148" t="str">
        <f t="shared" ref="Q27" si="24">IF(P27=0,"-",P27/$W27)</f>
        <v>-</v>
      </c>
      <c r="R27" s="82">
        <v>400</v>
      </c>
      <c r="S27" s="83">
        <v>430</v>
      </c>
      <c r="T27" s="83">
        <v>530</v>
      </c>
      <c r="U27" s="147"/>
      <c r="V27" s="148"/>
      <c r="W27" s="86"/>
      <c r="X27" s="87">
        <v>850</v>
      </c>
      <c r="Y27" s="149"/>
      <c r="Z27" s="150"/>
      <c r="AA27" s="50"/>
      <c r="AB27" s="51"/>
      <c r="AC27" s="52"/>
      <c r="AD27" s="52"/>
    </row>
    <row r="28" spans="1:30" s="26" customFormat="1" ht="24" customHeight="1" x14ac:dyDescent="0.3">
      <c r="A28" s="230" t="s">
        <v>63</v>
      </c>
      <c r="B28" s="231"/>
      <c r="C28" s="114">
        <f>SUM(C31,C34,C35,C36,C40,C44,C48,C49,C50,C55,C56,C57)</f>
        <v>5097</v>
      </c>
      <c r="D28" s="115">
        <f t="shared" ref="D28:F28" si="25">SUM(D31,D34,D35,D36,D40,D44,D48,D49,D50,D55,D56,D57)</f>
        <v>5210</v>
      </c>
      <c r="E28" s="115">
        <f t="shared" si="25"/>
        <v>4932</v>
      </c>
      <c r="F28" s="116">
        <f t="shared" si="25"/>
        <v>15239</v>
      </c>
      <c r="G28" s="117"/>
      <c r="H28" s="114">
        <f>SUM(H31,H34,H35,H36,H40,H44,H48,H49,H50,H55,H56,H57)</f>
        <v>4880</v>
      </c>
      <c r="I28" s="115">
        <f t="shared" ref="I28:K28" si="26">SUM(I31,I34,I35,I36,I40,I44,I48,I49,I50,I55,I56,I57)</f>
        <v>5448</v>
      </c>
      <c r="J28" s="115">
        <f t="shared" si="26"/>
        <v>5071</v>
      </c>
      <c r="K28" s="116">
        <f t="shared" si="26"/>
        <v>6000</v>
      </c>
      <c r="L28" s="117"/>
      <c r="M28" s="114">
        <f>SUM(M31,M34,M35,M36,M40,M44,M48,M49,M50,M55,M56,M57)</f>
        <v>5230</v>
      </c>
      <c r="N28" s="115">
        <f t="shared" ref="N28:P28" si="27">SUM(N31,N34,N35,N36,N40,N44,N48,N49,N50,N55,N56,N57)</f>
        <v>6090</v>
      </c>
      <c r="O28" s="115">
        <f t="shared" si="27"/>
        <v>5242</v>
      </c>
      <c r="P28" s="116"/>
      <c r="Q28" s="117"/>
      <c r="R28" s="114">
        <f>SUM(R31,R34,R35,R36,R40,R44,R48,R49,R50,R55,R56,R57)</f>
        <v>6007</v>
      </c>
      <c r="S28" s="115">
        <f t="shared" ref="S28:X28" si="28">SUM(S31,S34,S35,S36,S40,S44,S48,S49,S50,S55,S56,S57)</f>
        <v>6960</v>
      </c>
      <c r="T28" s="115">
        <f t="shared" si="28"/>
        <v>7010</v>
      </c>
      <c r="U28" s="116"/>
      <c r="V28" s="117"/>
      <c r="W28" s="118"/>
      <c r="X28" s="114">
        <f t="shared" si="28"/>
        <v>53230</v>
      </c>
      <c r="Y28" s="119"/>
      <c r="Z28" s="117"/>
      <c r="AA28" s="23"/>
      <c r="AB28" s="120"/>
      <c r="AC28" s="121"/>
    </row>
    <row r="29" spans="1:30" s="39" customFormat="1" ht="15.75" customHeight="1" x14ac:dyDescent="0.3">
      <c r="A29" s="27"/>
      <c r="B29" s="28" t="s">
        <v>26</v>
      </c>
      <c r="C29" s="29">
        <f>C28/C$60</f>
        <v>0.29987644878507974</v>
      </c>
      <c r="D29" s="30">
        <f t="shared" ref="D29:F29" si="29">D28/D$60</f>
        <v>0.32542161149281701</v>
      </c>
      <c r="E29" s="30">
        <f t="shared" si="29"/>
        <v>0.3237920168067227</v>
      </c>
      <c r="F29" s="31">
        <f t="shared" si="29"/>
        <v>0.55336068847815822</v>
      </c>
      <c r="G29" s="32"/>
      <c r="H29" s="29">
        <f>H28/H$60</f>
        <v>0.33936022253129344</v>
      </c>
      <c r="I29" s="30">
        <f t="shared" ref="I29:K29" si="30">I28/I$60</f>
        <v>0.33737924201139458</v>
      </c>
      <c r="J29" s="30">
        <f t="shared" si="30"/>
        <v>0.33315813678470535</v>
      </c>
      <c r="K29" s="31" t="e">
        <f t="shared" si="30"/>
        <v>#DIV/0!</v>
      </c>
      <c r="L29" s="32"/>
      <c r="M29" s="29"/>
      <c r="N29" s="30"/>
      <c r="O29" s="30"/>
      <c r="P29" s="31"/>
      <c r="Q29" s="32"/>
      <c r="R29" s="29"/>
      <c r="S29" s="30"/>
      <c r="T29" s="30"/>
      <c r="U29" s="31"/>
      <c r="V29" s="32"/>
      <c r="W29" s="33"/>
      <c r="X29" s="29"/>
      <c r="Y29" s="34"/>
      <c r="Z29" s="35"/>
      <c r="AA29" s="36"/>
      <c r="AB29" s="37"/>
      <c r="AC29" s="38"/>
    </row>
    <row r="30" spans="1:30" s="53" customFormat="1" ht="13.5" customHeight="1" x14ac:dyDescent="0.3">
      <c r="A30" s="40"/>
      <c r="B30" s="41" t="s">
        <v>27</v>
      </c>
      <c r="C30" s="42"/>
      <c r="D30" s="43"/>
      <c r="E30" s="43"/>
      <c r="F30" s="44"/>
      <c r="G30" s="45"/>
      <c r="H30" s="42"/>
      <c r="I30" s="43"/>
      <c r="J30" s="43"/>
      <c r="K30" s="44"/>
      <c r="L30" s="45"/>
      <c r="M30" s="42"/>
      <c r="N30" s="43"/>
      <c r="O30" s="43"/>
      <c r="P30" s="44"/>
      <c r="Q30" s="45"/>
      <c r="R30" s="42"/>
      <c r="S30" s="43"/>
      <c r="T30" s="43"/>
      <c r="U30" s="44"/>
      <c r="V30" s="45"/>
      <c r="W30" s="46"/>
      <c r="X30" s="47"/>
      <c r="Y30" s="48"/>
      <c r="Z30" s="49"/>
      <c r="AA30" s="50"/>
      <c r="AB30" s="51"/>
      <c r="AC30" s="52"/>
    </row>
    <row r="31" spans="1:30" ht="27.6" x14ac:dyDescent="0.25">
      <c r="A31" s="133" t="s">
        <v>64</v>
      </c>
      <c r="B31" s="151" t="s">
        <v>65</v>
      </c>
      <c r="C31" s="152">
        <f>C32+C33</f>
        <v>730.76923076923083</v>
      </c>
      <c r="D31" s="153">
        <f t="shared" ref="D31:F31" si="31">D32+D33</f>
        <v>730.76923076923083</v>
      </c>
      <c r="E31" s="153">
        <f t="shared" si="31"/>
        <v>730.76923076923083</v>
      </c>
      <c r="F31" s="154">
        <f t="shared" si="31"/>
        <v>2192.3076923076924</v>
      </c>
      <c r="G31" s="155">
        <f t="shared" ref="G31:G35" si="32">IF(F31=0,"-",F31/$W31)</f>
        <v>0.26489226869455007</v>
      </c>
      <c r="H31" s="152">
        <f>H32+H33</f>
        <v>769.23076923076928</v>
      </c>
      <c r="I31" s="153">
        <f t="shared" ref="I31:K31" si="33">I32+I33</f>
        <v>769.23076923076928</v>
      </c>
      <c r="J31" s="153">
        <f t="shared" si="33"/>
        <v>769.23076923076928</v>
      </c>
      <c r="K31" s="154">
        <f t="shared" si="33"/>
        <v>2307.6923076923076</v>
      </c>
      <c r="L31" s="155"/>
      <c r="M31" s="152">
        <f>M32+M33</f>
        <v>839.16083916083915</v>
      </c>
      <c r="N31" s="153">
        <f t="shared" ref="N31:P31" si="34">N32+N33</f>
        <v>839.16083916083915</v>
      </c>
      <c r="O31" s="153">
        <f t="shared" si="34"/>
        <v>839.16083916083915</v>
      </c>
      <c r="P31" s="154"/>
      <c r="Q31" s="155"/>
      <c r="R31" s="152">
        <f>R32+R33</f>
        <v>1258.7412587412589</v>
      </c>
      <c r="S31" s="153">
        <f t="shared" ref="S31:X31" si="35">S32+S33</f>
        <v>1258.7412587412589</v>
      </c>
      <c r="T31" s="153">
        <f t="shared" si="35"/>
        <v>1258.7412587412589</v>
      </c>
      <c r="U31" s="154">
        <f t="shared" si="35"/>
        <v>3776.2237762237764</v>
      </c>
      <c r="V31" s="155"/>
      <c r="W31" s="156">
        <f t="shared" si="35"/>
        <v>8276.2237762237764</v>
      </c>
      <c r="X31" s="61">
        <f t="shared" si="35"/>
        <v>9500</v>
      </c>
      <c r="Y31" s="136"/>
      <c r="Z31" s="157"/>
    </row>
    <row r="32" spans="1:30" s="145" customFormat="1" outlineLevel="1" x14ac:dyDescent="0.25">
      <c r="A32" s="64" t="s">
        <v>66</v>
      </c>
      <c r="B32" s="65" t="s">
        <v>67</v>
      </c>
      <c r="C32" s="138">
        <v>350</v>
      </c>
      <c r="D32" s="139">
        <v>350</v>
      </c>
      <c r="E32" s="139">
        <v>350</v>
      </c>
      <c r="F32" s="140">
        <f t="shared" ref="F32:F33" si="36">SUM(C32:E32)</f>
        <v>1050</v>
      </c>
      <c r="G32" s="69">
        <f t="shared" si="32"/>
        <v>0.25</v>
      </c>
      <c r="H32" s="138">
        <v>350</v>
      </c>
      <c r="I32" s="139">
        <v>350</v>
      </c>
      <c r="J32" s="139">
        <v>350</v>
      </c>
      <c r="K32" s="140">
        <f t="shared" ref="K32:K33" si="37">SUM(H32:J32)</f>
        <v>1050</v>
      </c>
      <c r="L32" s="69"/>
      <c r="M32" s="138">
        <v>400</v>
      </c>
      <c r="N32" s="139">
        <v>400</v>
      </c>
      <c r="O32" s="139">
        <v>400</v>
      </c>
      <c r="P32" s="140"/>
      <c r="Q32" s="69"/>
      <c r="R32" s="138">
        <v>700</v>
      </c>
      <c r="S32" s="139">
        <v>700</v>
      </c>
      <c r="T32" s="139">
        <v>700</v>
      </c>
      <c r="U32" s="140">
        <f t="shared" ref="U32:U33" si="38">SUM(R32:T32)</f>
        <v>2100</v>
      </c>
      <c r="V32" s="69"/>
      <c r="W32" s="141">
        <f t="shared" ref="W32:W35" si="39">SUM(F32,K32,P32,U32)</f>
        <v>4200</v>
      </c>
      <c r="X32" s="142">
        <v>4600</v>
      </c>
      <c r="Y32" s="143"/>
      <c r="Z32" s="144"/>
      <c r="AB32" s="74"/>
      <c r="AC32" s="159"/>
      <c r="AD32" s="160"/>
    </row>
    <row r="33" spans="1:30" s="145" customFormat="1" outlineLevel="1" x14ac:dyDescent="0.25">
      <c r="A33" s="64" t="s">
        <v>68</v>
      </c>
      <c r="B33" s="65" t="s">
        <v>69</v>
      </c>
      <c r="C33" s="138">
        <v>380.76923076923083</v>
      </c>
      <c r="D33" s="139">
        <v>380.76923076923083</v>
      </c>
      <c r="E33" s="139">
        <v>380.76923076923083</v>
      </c>
      <c r="F33" s="140">
        <f t="shared" si="36"/>
        <v>1142.3076923076924</v>
      </c>
      <c r="G33" s="69">
        <f t="shared" si="32"/>
        <v>0.28023674729799281</v>
      </c>
      <c r="H33" s="138">
        <v>419.23076923076928</v>
      </c>
      <c r="I33" s="139">
        <v>419.23076923076928</v>
      </c>
      <c r="J33" s="139">
        <v>419.23076923076928</v>
      </c>
      <c r="K33" s="140">
        <f t="shared" si="37"/>
        <v>1257.6923076923078</v>
      </c>
      <c r="L33" s="69"/>
      <c r="M33" s="138">
        <v>439.16083916083915</v>
      </c>
      <c r="N33" s="139">
        <v>439.16083916083915</v>
      </c>
      <c r="O33" s="139">
        <v>439.16083916083915</v>
      </c>
      <c r="P33" s="140"/>
      <c r="Q33" s="69"/>
      <c r="R33" s="138">
        <v>558.74125874125889</v>
      </c>
      <c r="S33" s="139">
        <v>558.74125874125889</v>
      </c>
      <c r="T33" s="139">
        <v>558.74125874125889</v>
      </c>
      <c r="U33" s="140">
        <f t="shared" si="38"/>
        <v>1676.2237762237767</v>
      </c>
      <c r="V33" s="69"/>
      <c r="W33" s="141">
        <f t="shared" si="39"/>
        <v>4076.2237762237764</v>
      </c>
      <c r="X33" s="142">
        <v>4900</v>
      </c>
      <c r="Y33" s="143"/>
      <c r="Z33" s="144"/>
      <c r="AB33" s="74"/>
      <c r="AC33" s="75"/>
      <c r="AD33" s="75"/>
    </row>
    <row r="34" spans="1:30" x14ac:dyDescent="0.25">
      <c r="A34" s="133" t="s">
        <v>70</v>
      </c>
      <c r="B34" s="161" t="s">
        <v>35</v>
      </c>
      <c r="C34" s="162">
        <v>314.23076923076917</v>
      </c>
      <c r="D34" s="163">
        <v>314.23076923076917</v>
      </c>
      <c r="E34" s="163">
        <v>314.23076923076917</v>
      </c>
      <c r="F34" s="126">
        <f>SUM(C34:E34)</f>
        <v>942.69230769230751</v>
      </c>
      <c r="G34" s="127">
        <f t="shared" si="32"/>
        <v>0.26489226869455007</v>
      </c>
      <c r="H34" s="162">
        <v>330.76923076923072</v>
      </c>
      <c r="I34" s="163">
        <v>330.76923076923072</v>
      </c>
      <c r="J34" s="163">
        <v>330.76923076923072</v>
      </c>
      <c r="K34" s="126">
        <f>SUM(H34:J34)</f>
        <v>992.30769230769215</v>
      </c>
      <c r="L34" s="127"/>
      <c r="M34" s="162">
        <v>360.83916083916085</v>
      </c>
      <c r="N34" s="163">
        <v>360.83916083916085</v>
      </c>
      <c r="O34" s="163">
        <v>360.83916083916085</v>
      </c>
      <c r="P34" s="126"/>
      <c r="Q34" s="127"/>
      <c r="R34" s="162">
        <v>541.25874125874111</v>
      </c>
      <c r="S34" s="163">
        <v>541.25874125874111</v>
      </c>
      <c r="T34" s="163">
        <v>541.25874125874111</v>
      </c>
      <c r="U34" s="126">
        <f>SUM(R34:T34)</f>
        <v>1623.7762237762233</v>
      </c>
      <c r="V34" s="127"/>
      <c r="W34" s="60">
        <f t="shared" si="39"/>
        <v>3558.7762237762227</v>
      </c>
      <c r="X34" s="61">
        <v>3800</v>
      </c>
      <c r="Y34" s="136"/>
      <c r="Z34" s="137"/>
      <c r="AB34" s="51"/>
    </row>
    <row r="35" spans="1:30" x14ac:dyDescent="0.25">
      <c r="A35" s="133" t="s">
        <v>71</v>
      </c>
      <c r="B35" s="161" t="s">
        <v>72</v>
      </c>
      <c r="C35" s="164">
        <v>450</v>
      </c>
      <c r="D35" s="165">
        <v>450</v>
      </c>
      <c r="E35" s="165">
        <v>450</v>
      </c>
      <c r="F35" s="126">
        <f>SUM(C35:E35)</f>
        <v>1350</v>
      </c>
      <c r="G35" s="127">
        <f t="shared" si="32"/>
        <v>0.31468531468531469</v>
      </c>
      <c r="H35" s="164">
        <v>450</v>
      </c>
      <c r="I35" s="165">
        <v>450</v>
      </c>
      <c r="J35" s="165">
        <v>450</v>
      </c>
      <c r="K35" s="126">
        <f>SUM(H35:J35)</f>
        <v>1350</v>
      </c>
      <c r="L35" s="127"/>
      <c r="M35" s="164">
        <v>530</v>
      </c>
      <c r="N35" s="165">
        <v>530</v>
      </c>
      <c r="O35" s="165">
        <v>530</v>
      </c>
      <c r="P35" s="126"/>
      <c r="Q35" s="127"/>
      <c r="R35" s="164">
        <v>530</v>
      </c>
      <c r="S35" s="165">
        <v>530</v>
      </c>
      <c r="T35" s="165">
        <v>530</v>
      </c>
      <c r="U35" s="126">
        <f>SUM(R35:T35)</f>
        <v>1590</v>
      </c>
      <c r="V35" s="127"/>
      <c r="W35" s="60">
        <f t="shared" si="39"/>
        <v>4290</v>
      </c>
      <c r="X35" s="61">
        <v>5400</v>
      </c>
      <c r="Y35" s="136"/>
      <c r="Z35" s="137"/>
      <c r="AC35" s="166"/>
    </row>
    <row r="36" spans="1:30" x14ac:dyDescent="0.25">
      <c r="A36" s="133" t="s">
        <v>73</v>
      </c>
      <c r="B36" s="161" t="s">
        <v>44</v>
      </c>
      <c r="C36" s="152">
        <f>SUM(C37:C39)</f>
        <v>150</v>
      </c>
      <c r="D36" s="153">
        <f t="shared" ref="D36:F36" si="40">SUM(D37:D39)</f>
        <v>150</v>
      </c>
      <c r="E36" s="153">
        <f t="shared" si="40"/>
        <v>150</v>
      </c>
      <c r="F36" s="126">
        <f t="shared" si="40"/>
        <v>450</v>
      </c>
      <c r="G36" s="167">
        <v>0</v>
      </c>
      <c r="H36" s="152">
        <f>SUM(H37:H39)</f>
        <v>150</v>
      </c>
      <c r="I36" s="153">
        <f t="shared" ref="I36:K36" si="41">SUM(I37:I39)</f>
        <v>150</v>
      </c>
      <c r="J36" s="153">
        <f t="shared" si="41"/>
        <v>150</v>
      </c>
      <c r="K36" s="126">
        <f t="shared" si="41"/>
        <v>450</v>
      </c>
      <c r="L36" s="167"/>
      <c r="M36" s="152">
        <f>SUM(M37:M39)</f>
        <v>170</v>
      </c>
      <c r="N36" s="153">
        <f t="shared" ref="N36:P36" si="42">SUM(N37:N39)</f>
        <v>170</v>
      </c>
      <c r="O36" s="153">
        <f t="shared" si="42"/>
        <v>170</v>
      </c>
      <c r="P36" s="126"/>
      <c r="Q36" s="167"/>
      <c r="R36" s="152">
        <f>SUM(R37:R39)</f>
        <v>170</v>
      </c>
      <c r="S36" s="153">
        <f t="shared" ref="S36:X36" si="43">SUM(S37:S39)</f>
        <v>170</v>
      </c>
      <c r="T36" s="153">
        <f t="shared" si="43"/>
        <v>170</v>
      </c>
      <c r="U36" s="126">
        <f t="shared" si="43"/>
        <v>510</v>
      </c>
      <c r="V36" s="167"/>
      <c r="W36" s="168">
        <f t="shared" si="43"/>
        <v>1410</v>
      </c>
      <c r="X36" s="61">
        <f t="shared" si="43"/>
        <v>1700</v>
      </c>
      <c r="Y36" s="136"/>
      <c r="Z36" s="137"/>
      <c r="AC36" s="166"/>
    </row>
    <row r="37" spans="1:30" s="145" customFormat="1" outlineLevel="1" x14ac:dyDescent="0.25">
      <c r="A37" s="64" t="s">
        <v>74</v>
      </c>
      <c r="B37" s="65" t="s">
        <v>75</v>
      </c>
      <c r="C37" s="138">
        <v>25</v>
      </c>
      <c r="D37" s="139">
        <v>25</v>
      </c>
      <c r="E37" s="139">
        <v>25</v>
      </c>
      <c r="F37" s="140">
        <f t="shared" ref="F37:F39" si="44">SUM(C37:E37)</f>
        <v>75</v>
      </c>
      <c r="G37" s="69">
        <f t="shared" ref="G37:G39" si="45">IF(F37=0,"-",F37/$W37)</f>
        <v>0.3125</v>
      </c>
      <c r="H37" s="138">
        <v>25</v>
      </c>
      <c r="I37" s="139">
        <v>25</v>
      </c>
      <c r="J37" s="139">
        <v>25</v>
      </c>
      <c r="K37" s="140">
        <f t="shared" ref="K37:K39" si="46">SUM(H37:J37)</f>
        <v>75</v>
      </c>
      <c r="L37" s="69"/>
      <c r="M37" s="138">
        <v>30</v>
      </c>
      <c r="N37" s="139">
        <v>30</v>
      </c>
      <c r="O37" s="139">
        <v>30</v>
      </c>
      <c r="P37" s="140"/>
      <c r="Q37" s="69"/>
      <c r="R37" s="138">
        <v>30</v>
      </c>
      <c r="S37" s="139">
        <v>30</v>
      </c>
      <c r="T37" s="139">
        <v>30</v>
      </c>
      <c r="U37" s="140">
        <f t="shared" ref="U37:U39" si="47">SUM(R37:T37)</f>
        <v>90</v>
      </c>
      <c r="V37" s="69"/>
      <c r="W37" s="141">
        <f t="shared" ref="W37:W39" si="48">SUM(F37,K37,P37,U37)</f>
        <v>240</v>
      </c>
      <c r="X37" s="142">
        <v>280</v>
      </c>
      <c r="Y37" s="143"/>
      <c r="Z37" s="144"/>
      <c r="AB37" s="74"/>
      <c r="AC37" s="75"/>
      <c r="AD37" s="75"/>
    </row>
    <row r="38" spans="1:30" s="145" customFormat="1" outlineLevel="1" x14ac:dyDescent="0.25">
      <c r="A38" s="64" t="s">
        <v>76</v>
      </c>
      <c r="B38" s="65" t="s">
        <v>77</v>
      </c>
      <c r="C38" s="138">
        <v>60</v>
      </c>
      <c r="D38" s="139">
        <v>60</v>
      </c>
      <c r="E38" s="139">
        <v>60</v>
      </c>
      <c r="F38" s="140">
        <f t="shared" si="44"/>
        <v>180</v>
      </c>
      <c r="G38" s="69">
        <f t="shared" si="45"/>
        <v>0.32432432432432434</v>
      </c>
      <c r="H38" s="138">
        <v>60</v>
      </c>
      <c r="I38" s="139">
        <v>60</v>
      </c>
      <c r="J38" s="139">
        <v>60</v>
      </c>
      <c r="K38" s="140">
        <f t="shared" si="46"/>
        <v>180</v>
      </c>
      <c r="L38" s="69"/>
      <c r="M38" s="138">
        <v>65</v>
      </c>
      <c r="N38" s="139">
        <v>65</v>
      </c>
      <c r="O38" s="139">
        <v>65</v>
      </c>
      <c r="P38" s="140"/>
      <c r="Q38" s="69"/>
      <c r="R38" s="138">
        <v>65</v>
      </c>
      <c r="S38" s="139">
        <v>65</v>
      </c>
      <c r="T38" s="139">
        <v>65</v>
      </c>
      <c r="U38" s="140">
        <f t="shared" si="47"/>
        <v>195</v>
      </c>
      <c r="V38" s="69"/>
      <c r="W38" s="141">
        <f t="shared" si="48"/>
        <v>555</v>
      </c>
      <c r="X38" s="142">
        <v>670</v>
      </c>
      <c r="Y38" s="143"/>
      <c r="Z38" s="144"/>
      <c r="AB38" s="74"/>
      <c r="AC38" s="75"/>
      <c r="AD38" s="75"/>
    </row>
    <row r="39" spans="1:30" s="145" customFormat="1" outlineLevel="1" x14ac:dyDescent="0.25">
      <c r="A39" s="64" t="s">
        <v>78</v>
      </c>
      <c r="B39" s="65" t="s">
        <v>79</v>
      </c>
      <c r="C39" s="138">
        <v>65</v>
      </c>
      <c r="D39" s="139">
        <v>65</v>
      </c>
      <c r="E39" s="139">
        <v>65</v>
      </c>
      <c r="F39" s="140">
        <f t="shared" si="44"/>
        <v>195</v>
      </c>
      <c r="G39" s="69">
        <f t="shared" si="45"/>
        <v>0.31707317073170732</v>
      </c>
      <c r="H39" s="138">
        <v>65</v>
      </c>
      <c r="I39" s="139">
        <v>65</v>
      </c>
      <c r="J39" s="139">
        <v>65</v>
      </c>
      <c r="K39" s="140">
        <f t="shared" si="46"/>
        <v>195</v>
      </c>
      <c r="L39" s="69"/>
      <c r="M39" s="138">
        <v>75</v>
      </c>
      <c r="N39" s="139">
        <v>75</v>
      </c>
      <c r="O39" s="139">
        <v>75</v>
      </c>
      <c r="P39" s="140"/>
      <c r="Q39" s="69"/>
      <c r="R39" s="138">
        <v>75</v>
      </c>
      <c r="S39" s="139">
        <v>75</v>
      </c>
      <c r="T39" s="139">
        <v>75</v>
      </c>
      <c r="U39" s="140">
        <f t="shared" si="47"/>
        <v>225</v>
      </c>
      <c r="V39" s="69"/>
      <c r="W39" s="141">
        <f t="shared" si="48"/>
        <v>615</v>
      </c>
      <c r="X39" s="142">
        <v>750</v>
      </c>
      <c r="Y39" s="143"/>
      <c r="Z39" s="144"/>
      <c r="AB39" s="74"/>
      <c r="AC39" s="75"/>
      <c r="AD39" s="75"/>
    </row>
    <row r="40" spans="1:30" x14ac:dyDescent="0.25">
      <c r="A40" s="169" t="s">
        <v>80</v>
      </c>
      <c r="B40" s="161" t="s">
        <v>81</v>
      </c>
      <c r="C40" s="152">
        <f>SUM(C41:C43)</f>
        <v>350</v>
      </c>
      <c r="D40" s="153">
        <f t="shared" ref="D40:F40" si="49">SUM(D41:D43)</f>
        <v>350</v>
      </c>
      <c r="E40" s="153">
        <f t="shared" si="49"/>
        <v>350</v>
      </c>
      <c r="F40" s="126">
        <f t="shared" si="49"/>
        <v>1050</v>
      </c>
      <c r="G40" s="167">
        <v>0</v>
      </c>
      <c r="H40" s="152">
        <f>SUM(H41:H43)</f>
        <v>300</v>
      </c>
      <c r="I40" s="153">
        <f t="shared" ref="I40:K40" si="50">SUM(I41:I43)</f>
        <v>300</v>
      </c>
      <c r="J40" s="153">
        <f t="shared" si="50"/>
        <v>300</v>
      </c>
      <c r="K40" s="126">
        <f t="shared" si="50"/>
        <v>900</v>
      </c>
      <c r="L40" s="167"/>
      <c r="M40" s="152">
        <f>SUM(M41:M43)</f>
        <v>550</v>
      </c>
      <c r="N40" s="153">
        <f t="shared" ref="N40:P40" si="51">SUM(N41:N43)</f>
        <v>550</v>
      </c>
      <c r="O40" s="153">
        <f t="shared" si="51"/>
        <v>550</v>
      </c>
      <c r="P40" s="126"/>
      <c r="Q40" s="167"/>
      <c r="R40" s="152">
        <f>SUM(R41:R43)</f>
        <v>700</v>
      </c>
      <c r="S40" s="153">
        <f t="shared" ref="S40:U40" si="52">SUM(S41:S43)</f>
        <v>700</v>
      </c>
      <c r="T40" s="153">
        <f t="shared" si="52"/>
        <v>700</v>
      </c>
      <c r="U40" s="126">
        <f t="shared" si="52"/>
        <v>2100</v>
      </c>
      <c r="V40" s="167"/>
      <c r="W40" s="168">
        <f t="shared" ref="W40:X40" si="53">SUM(W41:W43)</f>
        <v>4050</v>
      </c>
      <c r="X40" s="126">
        <f t="shared" si="53"/>
        <v>2300</v>
      </c>
      <c r="Y40" s="136"/>
      <c r="Z40" s="137"/>
    </row>
    <row r="41" spans="1:30" s="145" customFormat="1" outlineLevel="1" x14ac:dyDescent="0.25">
      <c r="A41" s="64" t="s">
        <v>82</v>
      </c>
      <c r="B41" s="65" t="s">
        <v>83</v>
      </c>
      <c r="C41" s="138">
        <v>150</v>
      </c>
      <c r="D41" s="139">
        <v>150</v>
      </c>
      <c r="E41" s="139">
        <v>150</v>
      </c>
      <c r="F41" s="140">
        <f t="shared" ref="F41:F43" si="54">SUM(C41:E41)</f>
        <v>450</v>
      </c>
      <c r="G41" s="69">
        <f t="shared" ref="G41:G43" si="55">IF(F41=0,"-",F41/$W41)</f>
        <v>0.33333333333333331</v>
      </c>
      <c r="H41" s="138">
        <v>100</v>
      </c>
      <c r="I41" s="139">
        <v>100</v>
      </c>
      <c r="J41" s="139">
        <v>100</v>
      </c>
      <c r="K41" s="140">
        <f t="shared" ref="K41:K43" si="56">SUM(H41:J41)</f>
        <v>300</v>
      </c>
      <c r="L41" s="69"/>
      <c r="M41" s="138">
        <v>200</v>
      </c>
      <c r="N41" s="139">
        <v>200</v>
      </c>
      <c r="O41" s="139">
        <v>200</v>
      </c>
      <c r="P41" s="140"/>
      <c r="Q41" s="69"/>
      <c r="R41" s="138">
        <v>200</v>
      </c>
      <c r="S41" s="139">
        <v>200</v>
      </c>
      <c r="T41" s="139">
        <v>200</v>
      </c>
      <c r="U41" s="140">
        <f t="shared" ref="U41:U43" si="57">SUM(R41:T41)</f>
        <v>600</v>
      </c>
      <c r="V41" s="69"/>
      <c r="W41" s="141">
        <f t="shared" ref="W41:W43" si="58">SUM(F41,K41,P41,U41)</f>
        <v>1350</v>
      </c>
      <c r="X41" s="142">
        <v>1000</v>
      </c>
      <c r="Y41" s="143"/>
      <c r="Z41" s="144"/>
      <c r="AB41" s="74"/>
      <c r="AC41" s="75"/>
      <c r="AD41" s="75"/>
    </row>
    <row r="42" spans="1:30" s="145" customFormat="1" outlineLevel="1" x14ac:dyDescent="0.25">
      <c r="A42" s="64" t="s">
        <v>84</v>
      </c>
      <c r="B42" s="65" t="s">
        <v>85</v>
      </c>
      <c r="C42" s="138">
        <v>100</v>
      </c>
      <c r="D42" s="139">
        <v>100</v>
      </c>
      <c r="E42" s="139">
        <v>100</v>
      </c>
      <c r="F42" s="140">
        <f t="shared" si="54"/>
        <v>300</v>
      </c>
      <c r="G42" s="69">
        <f t="shared" si="55"/>
        <v>0.25</v>
      </c>
      <c r="H42" s="138">
        <v>50</v>
      </c>
      <c r="I42" s="139">
        <v>50</v>
      </c>
      <c r="J42" s="139">
        <v>50</v>
      </c>
      <c r="K42" s="140">
        <f t="shared" si="56"/>
        <v>150</v>
      </c>
      <c r="L42" s="69"/>
      <c r="M42" s="138">
        <v>200</v>
      </c>
      <c r="N42" s="139">
        <v>200</v>
      </c>
      <c r="O42" s="139">
        <v>200</v>
      </c>
      <c r="P42" s="140"/>
      <c r="Q42" s="69"/>
      <c r="R42" s="138">
        <v>250</v>
      </c>
      <c r="S42" s="139">
        <v>250</v>
      </c>
      <c r="T42" s="139">
        <v>250</v>
      </c>
      <c r="U42" s="140">
        <f t="shared" si="57"/>
        <v>750</v>
      </c>
      <c r="V42" s="69"/>
      <c r="W42" s="141">
        <f t="shared" si="58"/>
        <v>1200</v>
      </c>
      <c r="X42" s="142">
        <v>800</v>
      </c>
      <c r="Y42" s="143"/>
      <c r="Z42" s="144"/>
      <c r="AB42" s="74"/>
      <c r="AC42" s="75"/>
      <c r="AD42" s="75"/>
    </row>
    <row r="43" spans="1:30" s="145" customFormat="1" outlineLevel="1" x14ac:dyDescent="0.25">
      <c r="A43" s="64" t="s">
        <v>86</v>
      </c>
      <c r="B43" s="65" t="s">
        <v>87</v>
      </c>
      <c r="C43" s="138">
        <v>100</v>
      </c>
      <c r="D43" s="139">
        <v>100</v>
      </c>
      <c r="E43" s="139">
        <v>100</v>
      </c>
      <c r="F43" s="140">
        <f t="shared" si="54"/>
        <v>300</v>
      </c>
      <c r="G43" s="69">
        <f t="shared" si="55"/>
        <v>0.2</v>
      </c>
      <c r="H43" s="138">
        <v>150</v>
      </c>
      <c r="I43" s="139">
        <v>150</v>
      </c>
      <c r="J43" s="139">
        <v>150</v>
      </c>
      <c r="K43" s="140">
        <f t="shared" si="56"/>
        <v>450</v>
      </c>
      <c r="L43" s="69"/>
      <c r="M43" s="138">
        <v>150</v>
      </c>
      <c r="N43" s="139">
        <v>150</v>
      </c>
      <c r="O43" s="139">
        <v>150</v>
      </c>
      <c r="P43" s="140"/>
      <c r="Q43" s="69"/>
      <c r="R43" s="138">
        <v>250</v>
      </c>
      <c r="S43" s="139">
        <v>250</v>
      </c>
      <c r="T43" s="139">
        <v>250</v>
      </c>
      <c r="U43" s="140">
        <f t="shared" si="57"/>
        <v>750</v>
      </c>
      <c r="V43" s="69"/>
      <c r="W43" s="141">
        <f t="shared" si="58"/>
        <v>1500</v>
      </c>
      <c r="X43" s="142">
        <v>500</v>
      </c>
      <c r="Y43" s="143"/>
      <c r="Z43" s="144"/>
      <c r="AB43" s="74"/>
      <c r="AC43" s="75"/>
      <c r="AD43" s="75"/>
    </row>
    <row r="44" spans="1:30" x14ac:dyDescent="0.25">
      <c r="A44" s="133" t="s">
        <v>88</v>
      </c>
      <c r="B44" s="161" t="s">
        <v>89</v>
      </c>
      <c r="C44" s="152">
        <f>SUM(C45:C47)</f>
        <v>245</v>
      </c>
      <c r="D44" s="153">
        <f t="shared" ref="D44:F44" si="59">SUM(D45:D47)</f>
        <v>245</v>
      </c>
      <c r="E44" s="153">
        <f t="shared" si="59"/>
        <v>245</v>
      </c>
      <c r="F44" s="126">
        <f t="shared" si="59"/>
        <v>735</v>
      </c>
      <c r="G44" s="167">
        <v>0</v>
      </c>
      <c r="H44" s="152">
        <f>SUM(H45:H47)</f>
        <v>280</v>
      </c>
      <c r="I44" s="153">
        <f t="shared" ref="I44:K44" si="60">SUM(I45:I47)</f>
        <v>280</v>
      </c>
      <c r="J44" s="153">
        <f t="shared" si="60"/>
        <v>280</v>
      </c>
      <c r="K44" s="126"/>
      <c r="L44" s="167"/>
      <c r="M44" s="152">
        <f>SUM(M45:M47)</f>
        <v>300</v>
      </c>
      <c r="N44" s="153">
        <f t="shared" ref="N44:P44" si="61">SUM(N45:N47)</f>
        <v>450</v>
      </c>
      <c r="O44" s="153">
        <f t="shared" si="61"/>
        <v>300</v>
      </c>
      <c r="P44" s="126"/>
      <c r="Q44" s="167">
        <v>0</v>
      </c>
      <c r="R44" s="152">
        <f>SUM(R45:R47)</f>
        <v>320</v>
      </c>
      <c r="S44" s="153">
        <f t="shared" ref="S44:X44" si="62">SUM(S45:S47)</f>
        <v>320</v>
      </c>
      <c r="T44" s="153">
        <f t="shared" si="62"/>
        <v>900</v>
      </c>
      <c r="U44" s="126"/>
      <c r="V44" s="167"/>
      <c r="W44" s="168">
        <f t="shared" si="62"/>
        <v>735</v>
      </c>
      <c r="X44" s="61">
        <f t="shared" si="62"/>
        <v>3200</v>
      </c>
      <c r="Y44" s="136"/>
      <c r="Z44" s="137"/>
    </row>
    <row r="45" spans="1:30" s="145" customFormat="1" outlineLevel="1" x14ac:dyDescent="0.25">
      <c r="A45" s="64" t="s">
        <v>90</v>
      </c>
      <c r="B45" s="65" t="s">
        <v>91</v>
      </c>
      <c r="C45" s="138">
        <v>245</v>
      </c>
      <c r="D45" s="139">
        <v>245</v>
      </c>
      <c r="E45" s="139">
        <v>245</v>
      </c>
      <c r="F45" s="140">
        <f t="shared" ref="F45:F47" si="63">SUM(C45:E45)</f>
        <v>735</v>
      </c>
      <c r="G45" s="69">
        <f t="shared" ref="G45" si="64">IF(F45=0,"-",F45/$W45)</f>
        <v>1</v>
      </c>
      <c r="H45" s="138">
        <v>280</v>
      </c>
      <c r="I45" s="139">
        <v>280</v>
      </c>
      <c r="J45" s="139">
        <v>280</v>
      </c>
      <c r="K45" s="140"/>
      <c r="L45" s="69"/>
      <c r="M45" s="138">
        <v>300</v>
      </c>
      <c r="N45" s="139">
        <v>300</v>
      </c>
      <c r="O45" s="139">
        <v>300</v>
      </c>
      <c r="P45" s="140"/>
      <c r="Q45" s="69" t="str">
        <f t="shared" ref="Q45" si="65">IF(P45=0,"-",P45/$W45)</f>
        <v>-</v>
      </c>
      <c r="R45" s="138">
        <v>320</v>
      </c>
      <c r="S45" s="139">
        <v>320</v>
      </c>
      <c r="T45" s="139">
        <v>300</v>
      </c>
      <c r="U45" s="140"/>
      <c r="V45" s="69"/>
      <c r="W45" s="141">
        <f t="shared" ref="W45:W49" si="66">SUM(F45,K45,P45,U45)</f>
        <v>735</v>
      </c>
      <c r="X45" s="142">
        <v>2530</v>
      </c>
      <c r="Y45" s="143"/>
      <c r="Z45" s="144"/>
      <c r="AB45" s="74"/>
      <c r="AC45" s="75"/>
      <c r="AD45" s="75"/>
    </row>
    <row r="46" spans="1:30" s="145" customFormat="1" outlineLevel="1" x14ac:dyDescent="0.25">
      <c r="A46" s="64" t="s">
        <v>92</v>
      </c>
      <c r="B46" s="65" t="s">
        <v>93</v>
      </c>
      <c r="C46" s="138">
        <v>0</v>
      </c>
      <c r="D46" s="139">
        <v>0</v>
      </c>
      <c r="E46" s="139">
        <v>0</v>
      </c>
      <c r="F46" s="140">
        <f t="shared" si="63"/>
        <v>0</v>
      </c>
      <c r="G46" s="69"/>
      <c r="H46" s="138">
        <v>0</v>
      </c>
      <c r="I46" s="139">
        <v>0</v>
      </c>
      <c r="J46" s="139">
        <v>0</v>
      </c>
      <c r="K46" s="140"/>
      <c r="L46" s="69"/>
      <c r="M46" s="138">
        <v>0</v>
      </c>
      <c r="N46" s="139">
        <v>150</v>
      </c>
      <c r="O46" s="139">
        <v>0</v>
      </c>
      <c r="P46" s="140"/>
      <c r="Q46" s="69"/>
      <c r="R46" s="138">
        <v>0</v>
      </c>
      <c r="S46" s="139">
        <v>0</v>
      </c>
      <c r="T46" s="139">
        <v>0</v>
      </c>
      <c r="U46" s="140"/>
      <c r="V46" s="69"/>
      <c r="W46" s="141">
        <f t="shared" si="66"/>
        <v>0</v>
      </c>
      <c r="X46" s="142">
        <v>120</v>
      </c>
      <c r="Y46" s="143"/>
      <c r="Z46" s="144"/>
      <c r="AB46" s="74"/>
      <c r="AC46" s="75"/>
      <c r="AD46" s="75"/>
    </row>
    <row r="47" spans="1:30" s="145" customFormat="1" outlineLevel="1" x14ac:dyDescent="0.25">
      <c r="A47" s="64" t="s">
        <v>94</v>
      </c>
      <c r="B47" s="65" t="s">
        <v>95</v>
      </c>
      <c r="C47" s="138">
        <v>0</v>
      </c>
      <c r="D47" s="139">
        <v>0</v>
      </c>
      <c r="E47" s="139">
        <v>0</v>
      </c>
      <c r="F47" s="140">
        <f t="shared" si="63"/>
        <v>0</v>
      </c>
      <c r="G47" s="69"/>
      <c r="H47" s="138">
        <v>0</v>
      </c>
      <c r="I47" s="139">
        <v>0</v>
      </c>
      <c r="J47" s="139">
        <v>0</v>
      </c>
      <c r="K47" s="140"/>
      <c r="L47" s="69"/>
      <c r="M47" s="138">
        <v>0</v>
      </c>
      <c r="N47" s="139">
        <v>0</v>
      </c>
      <c r="O47" s="139">
        <v>0</v>
      </c>
      <c r="P47" s="140"/>
      <c r="Q47" s="69"/>
      <c r="R47" s="138">
        <v>0</v>
      </c>
      <c r="S47" s="139">
        <v>0</v>
      </c>
      <c r="T47" s="139">
        <v>600</v>
      </c>
      <c r="U47" s="140"/>
      <c r="V47" s="69"/>
      <c r="W47" s="141">
        <f t="shared" si="66"/>
        <v>0</v>
      </c>
      <c r="X47" s="142">
        <v>550</v>
      </c>
      <c r="Y47" s="143"/>
      <c r="Z47" s="144"/>
      <c r="AB47" s="74"/>
      <c r="AC47" s="75"/>
      <c r="AD47" s="75"/>
    </row>
    <row r="48" spans="1:30" ht="17.25" customHeight="1" x14ac:dyDescent="0.25">
      <c r="A48" s="133" t="s">
        <v>96</v>
      </c>
      <c r="B48" s="161" t="s">
        <v>97</v>
      </c>
      <c r="C48" s="152">
        <v>87</v>
      </c>
      <c r="D48" s="153">
        <v>50</v>
      </c>
      <c r="E48" s="153">
        <v>102</v>
      </c>
      <c r="F48" s="126">
        <f>SUM(C48:E48)</f>
        <v>239</v>
      </c>
      <c r="G48" s="127"/>
      <c r="H48" s="152">
        <v>60</v>
      </c>
      <c r="I48" s="153">
        <v>98</v>
      </c>
      <c r="J48" s="153">
        <v>201</v>
      </c>
      <c r="K48" s="126"/>
      <c r="L48" s="127"/>
      <c r="M48" s="152">
        <v>40</v>
      </c>
      <c r="N48" s="153">
        <v>120</v>
      </c>
      <c r="O48" s="153">
        <v>32</v>
      </c>
      <c r="P48" s="126"/>
      <c r="Q48" s="127"/>
      <c r="R48" s="152">
        <v>87</v>
      </c>
      <c r="S48" s="153">
        <v>230</v>
      </c>
      <c r="T48" s="153">
        <v>100</v>
      </c>
      <c r="U48" s="126"/>
      <c r="V48" s="127"/>
      <c r="W48" s="60">
        <f t="shared" si="66"/>
        <v>239</v>
      </c>
      <c r="X48" s="61">
        <v>680</v>
      </c>
      <c r="Y48" s="136"/>
      <c r="Z48" s="137"/>
    </row>
    <row r="49" spans="1:30" x14ac:dyDescent="0.25">
      <c r="A49" s="133" t="s">
        <v>98</v>
      </c>
      <c r="B49" s="161" t="s">
        <v>99</v>
      </c>
      <c r="C49" s="152">
        <v>350</v>
      </c>
      <c r="D49" s="153">
        <v>350</v>
      </c>
      <c r="E49" s="153">
        <v>350</v>
      </c>
      <c r="F49" s="126">
        <f>SUM(C49:E49)</f>
        <v>1050</v>
      </c>
      <c r="G49" s="127"/>
      <c r="H49" s="152">
        <v>350</v>
      </c>
      <c r="I49" s="153">
        <v>350</v>
      </c>
      <c r="J49" s="153">
        <v>350</v>
      </c>
      <c r="K49" s="126"/>
      <c r="L49" s="127"/>
      <c r="M49" s="152">
        <v>350</v>
      </c>
      <c r="N49" s="153">
        <v>350</v>
      </c>
      <c r="O49" s="153">
        <v>350</v>
      </c>
      <c r="P49" s="126"/>
      <c r="Q49" s="127"/>
      <c r="R49" s="152">
        <v>350</v>
      </c>
      <c r="S49" s="153">
        <v>350</v>
      </c>
      <c r="T49" s="153">
        <v>350</v>
      </c>
      <c r="U49" s="126"/>
      <c r="V49" s="127"/>
      <c r="W49" s="60">
        <f t="shared" si="66"/>
        <v>1050</v>
      </c>
      <c r="X49" s="61">
        <v>3900</v>
      </c>
      <c r="Y49" s="136"/>
      <c r="Z49" s="137"/>
    </row>
    <row r="50" spans="1:30" x14ac:dyDescent="0.25">
      <c r="A50" s="133" t="s">
        <v>100</v>
      </c>
      <c r="B50" s="161" t="s">
        <v>101</v>
      </c>
      <c r="C50" s="152">
        <f>SUM(C51:C54)</f>
        <v>170</v>
      </c>
      <c r="D50" s="153">
        <f t="shared" ref="D50:F50" si="67">SUM(D51:D54)</f>
        <v>170</v>
      </c>
      <c r="E50" s="153">
        <f t="shared" si="67"/>
        <v>170</v>
      </c>
      <c r="F50" s="126">
        <f t="shared" si="67"/>
        <v>510</v>
      </c>
      <c r="G50" s="167"/>
      <c r="H50" s="152">
        <f>SUM(H51:H54)</f>
        <v>170</v>
      </c>
      <c r="I50" s="153">
        <f t="shared" ref="I50:K50" si="68">SUM(I51:I54)</f>
        <v>420</v>
      </c>
      <c r="J50" s="153">
        <f t="shared" si="68"/>
        <v>170</v>
      </c>
      <c r="K50" s="126"/>
      <c r="L50" s="167"/>
      <c r="M50" s="152">
        <f>SUM(M51:M54)</f>
        <v>170</v>
      </c>
      <c r="N50" s="153">
        <f t="shared" ref="N50:P50" si="69">SUM(N51:N54)</f>
        <v>630</v>
      </c>
      <c r="O50" s="153">
        <f t="shared" si="69"/>
        <v>170</v>
      </c>
      <c r="P50" s="126"/>
      <c r="Q50" s="167"/>
      <c r="R50" s="152">
        <f>SUM(R51:R54)</f>
        <v>170</v>
      </c>
      <c r="S50" s="153">
        <f t="shared" ref="S50:W50" si="70">SUM(S51:S54)</f>
        <v>170</v>
      </c>
      <c r="T50" s="153">
        <f t="shared" si="70"/>
        <v>170</v>
      </c>
      <c r="U50" s="126"/>
      <c r="V50" s="167"/>
      <c r="W50" s="168">
        <f t="shared" si="70"/>
        <v>510</v>
      </c>
      <c r="X50" s="61">
        <v>2150</v>
      </c>
      <c r="Y50" s="136"/>
      <c r="Z50" s="137"/>
    </row>
    <row r="51" spans="1:30" s="145" customFormat="1" outlineLevel="1" x14ac:dyDescent="0.25">
      <c r="A51" s="64" t="s">
        <v>102</v>
      </c>
      <c r="B51" s="65" t="s">
        <v>103</v>
      </c>
      <c r="C51" s="138">
        <v>30</v>
      </c>
      <c r="D51" s="139">
        <v>30</v>
      </c>
      <c r="E51" s="139">
        <v>30</v>
      </c>
      <c r="F51" s="140">
        <f t="shared" ref="F51:F54" si="71">SUM(C51:E51)</f>
        <v>90</v>
      </c>
      <c r="G51" s="69"/>
      <c r="H51" s="138">
        <v>30</v>
      </c>
      <c r="I51" s="139">
        <v>30</v>
      </c>
      <c r="J51" s="139">
        <v>30</v>
      </c>
      <c r="K51" s="140"/>
      <c r="L51" s="69"/>
      <c r="M51" s="138">
        <v>30</v>
      </c>
      <c r="N51" s="139">
        <v>30</v>
      </c>
      <c r="O51" s="139">
        <v>30</v>
      </c>
      <c r="P51" s="140"/>
      <c r="Q51" s="69"/>
      <c r="R51" s="138">
        <v>30</v>
      </c>
      <c r="S51" s="139">
        <v>30</v>
      </c>
      <c r="T51" s="139">
        <v>30</v>
      </c>
      <c r="U51" s="140"/>
      <c r="V51" s="69"/>
      <c r="W51" s="141">
        <f>SUM(F51,K51,P51,U51)</f>
        <v>90</v>
      </c>
      <c r="X51" s="66">
        <v>340</v>
      </c>
      <c r="Y51" s="143"/>
      <c r="Z51" s="144"/>
      <c r="AB51" s="74"/>
      <c r="AC51" s="75"/>
      <c r="AD51" s="75"/>
    </row>
    <row r="52" spans="1:30" s="145" customFormat="1" outlineLevel="1" x14ac:dyDescent="0.25">
      <c r="A52" s="64" t="s">
        <v>104</v>
      </c>
      <c r="B52" s="65" t="s">
        <v>105</v>
      </c>
      <c r="C52" s="138">
        <v>140</v>
      </c>
      <c r="D52" s="139">
        <v>140</v>
      </c>
      <c r="E52" s="139">
        <v>140</v>
      </c>
      <c r="F52" s="140">
        <f t="shared" si="71"/>
        <v>420</v>
      </c>
      <c r="G52" s="69"/>
      <c r="H52" s="138">
        <v>140</v>
      </c>
      <c r="I52" s="139">
        <v>140</v>
      </c>
      <c r="J52" s="139">
        <v>140</v>
      </c>
      <c r="K52" s="140"/>
      <c r="L52" s="69"/>
      <c r="M52" s="138">
        <v>140</v>
      </c>
      <c r="N52" s="139">
        <v>140</v>
      </c>
      <c r="O52" s="139">
        <v>140</v>
      </c>
      <c r="P52" s="140"/>
      <c r="Q52" s="69"/>
      <c r="R52" s="138">
        <v>140</v>
      </c>
      <c r="S52" s="139">
        <v>140</v>
      </c>
      <c r="T52" s="139">
        <v>140</v>
      </c>
      <c r="U52" s="140"/>
      <c r="V52" s="69"/>
      <c r="W52" s="141">
        <f t="shared" ref="W52:W56" si="72">SUM(F52,K52,P52,U52)</f>
        <v>420</v>
      </c>
      <c r="X52" s="66">
        <f>X50-X51-X53-X54</f>
        <v>1260</v>
      </c>
      <c r="Y52" s="143"/>
      <c r="Z52" s="144"/>
      <c r="AB52" s="74"/>
      <c r="AC52" s="75"/>
      <c r="AD52" s="75"/>
    </row>
    <row r="53" spans="1:30" s="145" customFormat="1" outlineLevel="1" x14ac:dyDescent="0.25">
      <c r="A53" s="64" t="s">
        <v>106</v>
      </c>
      <c r="B53" s="65" t="s">
        <v>107</v>
      </c>
      <c r="C53" s="138">
        <v>0</v>
      </c>
      <c r="D53" s="139">
        <v>0</v>
      </c>
      <c r="E53" s="139">
        <v>0</v>
      </c>
      <c r="F53" s="140">
        <f t="shared" si="71"/>
        <v>0</v>
      </c>
      <c r="G53" s="69"/>
      <c r="H53" s="138">
        <v>0</v>
      </c>
      <c r="I53" s="139">
        <v>250</v>
      </c>
      <c r="J53" s="139">
        <v>0</v>
      </c>
      <c r="K53" s="140"/>
      <c r="L53" s="69"/>
      <c r="M53" s="138">
        <v>0</v>
      </c>
      <c r="N53" s="139">
        <v>310</v>
      </c>
      <c r="O53" s="139">
        <v>0</v>
      </c>
      <c r="P53" s="140"/>
      <c r="Q53" s="69"/>
      <c r="R53" s="138">
        <v>0</v>
      </c>
      <c r="S53" s="139">
        <v>0</v>
      </c>
      <c r="T53" s="139">
        <v>0</v>
      </c>
      <c r="U53" s="140"/>
      <c r="V53" s="69"/>
      <c r="W53" s="141">
        <f t="shared" si="72"/>
        <v>0</v>
      </c>
      <c r="X53" s="66">
        <v>400</v>
      </c>
      <c r="Y53" s="143"/>
      <c r="Z53" s="144"/>
      <c r="AB53" s="74"/>
      <c r="AC53" s="75"/>
      <c r="AD53" s="75"/>
    </row>
    <row r="54" spans="1:30" s="145" customFormat="1" outlineLevel="1" x14ac:dyDescent="0.25">
      <c r="A54" s="64" t="s">
        <v>108</v>
      </c>
      <c r="B54" s="65" t="s">
        <v>109</v>
      </c>
      <c r="C54" s="138">
        <v>0</v>
      </c>
      <c r="D54" s="139">
        <v>0</v>
      </c>
      <c r="E54" s="139">
        <v>0</v>
      </c>
      <c r="F54" s="140">
        <f t="shared" si="71"/>
        <v>0</v>
      </c>
      <c r="G54" s="69"/>
      <c r="H54" s="138">
        <v>0</v>
      </c>
      <c r="I54" s="139">
        <v>0</v>
      </c>
      <c r="J54" s="139">
        <v>0</v>
      </c>
      <c r="K54" s="140"/>
      <c r="L54" s="69"/>
      <c r="M54" s="138">
        <v>0</v>
      </c>
      <c r="N54" s="139">
        <v>150</v>
      </c>
      <c r="O54" s="139">
        <v>0</v>
      </c>
      <c r="P54" s="140"/>
      <c r="Q54" s="69"/>
      <c r="R54" s="138">
        <v>0</v>
      </c>
      <c r="S54" s="139">
        <v>0</v>
      </c>
      <c r="T54" s="139">
        <v>0</v>
      </c>
      <c r="U54" s="140"/>
      <c r="V54" s="69"/>
      <c r="W54" s="141">
        <f t="shared" si="72"/>
        <v>0</v>
      </c>
      <c r="X54" s="66">
        <v>150</v>
      </c>
      <c r="Y54" s="143"/>
      <c r="Z54" s="144"/>
      <c r="AB54" s="74"/>
      <c r="AC54" s="75"/>
      <c r="AD54" s="75"/>
    </row>
    <row r="55" spans="1:30" x14ac:dyDescent="0.25">
      <c r="A55" s="133" t="s">
        <v>110</v>
      </c>
      <c r="B55" s="161" t="s">
        <v>111</v>
      </c>
      <c r="C55" s="152">
        <v>70</v>
      </c>
      <c r="D55" s="153">
        <v>70</v>
      </c>
      <c r="E55" s="153">
        <v>70</v>
      </c>
      <c r="F55" s="126">
        <f>SUM(C55:E55)</f>
        <v>210</v>
      </c>
      <c r="G55" s="127"/>
      <c r="H55" s="152">
        <v>70</v>
      </c>
      <c r="I55" s="153">
        <v>70</v>
      </c>
      <c r="J55" s="153">
        <v>70</v>
      </c>
      <c r="K55" s="126"/>
      <c r="L55" s="127"/>
      <c r="M55" s="152">
        <v>90</v>
      </c>
      <c r="N55" s="153">
        <v>90</v>
      </c>
      <c r="O55" s="153">
        <v>90</v>
      </c>
      <c r="P55" s="126"/>
      <c r="Q55" s="127"/>
      <c r="R55" s="152">
        <v>90</v>
      </c>
      <c r="S55" s="153">
        <v>90</v>
      </c>
      <c r="T55" s="153">
        <v>90</v>
      </c>
      <c r="U55" s="126"/>
      <c r="V55" s="127"/>
      <c r="W55" s="60">
        <f t="shared" si="72"/>
        <v>210</v>
      </c>
      <c r="X55" s="61">
        <v>820</v>
      </c>
      <c r="Y55" s="136"/>
      <c r="Z55" s="137"/>
    </row>
    <row r="56" spans="1:30" x14ac:dyDescent="0.25">
      <c r="A56" s="133" t="s">
        <v>112</v>
      </c>
      <c r="B56" s="161" t="s">
        <v>113</v>
      </c>
      <c r="C56" s="152">
        <v>30</v>
      </c>
      <c r="D56" s="153">
        <v>30</v>
      </c>
      <c r="E56" s="153">
        <v>0</v>
      </c>
      <c r="F56" s="126">
        <f>SUM(C56:E56)</f>
        <v>60</v>
      </c>
      <c r="G56" s="127"/>
      <c r="H56" s="152">
        <v>0</v>
      </c>
      <c r="I56" s="153">
        <v>30</v>
      </c>
      <c r="J56" s="153">
        <v>30</v>
      </c>
      <c r="K56" s="126"/>
      <c r="L56" s="127"/>
      <c r="M56" s="152">
        <v>30</v>
      </c>
      <c r="N56" s="153">
        <v>0</v>
      </c>
      <c r="O56" s="153">
        <v>30</v>
      </c>
      <c r="P56" s="126"/>
      <c r="Q56" s="127"/>
      <c r="R56" s="152">
        <v>30</v>
      </c>
      <c r="S56" s="153">
        <v>0</v>
      </c>
      <c r="T56" s="153">
        <v>0</v>
      </c>
      <c r="U56" s="126"/>
      <c r="V56" s="127"/>
      <c r="W56" s="60">
        <f t="shared" si="72"/>
        <v>60</v>
      </c>
      <c r="X56" s="61">
        <v>150</v>
      </c>
      <c r="Y56" s="136"/>
      <c r="Z56" s="137"/>
    </row>
    <row r="57" spans="1:30" x14ac:dyDescent="0.25">
      <c r="A57" s="133" t="s">
        <v>114</v>
      </c>
      <c r="B57" s="161" t="s">
        <v>115</v>
      </c>
      <c r="C57" s="152">
        <f>C58+C59</f>
        <v>2150</v>
      </c>
      <c r="D57" s="153">
        <f t="shared" ref="D57:F57" si="73">D58+D59</f>
        <v>2300</v>
      </c>
      <c r="E57" s="153">
        <f t="shared" si="73"/>
        <v>2000</v>
      </c>
      <c r="F57" s="126">
        <f t="shared" si="73"/>
        <v>6450</v>
      </c>
      <c r="G57" s="127"/>
      <c r="H57" s="152">
        <f>H58+H59</f>
        <v>1950</v>
      </c>
      <c r="I57" s="153">
        <f t="shared" ref="I57:K57" si="74">I58+I59</f>
        <v>2200</v>
      </c>
      <c r="J57" s="153">
        <f t="shared" si="74"/>
        <v>1970</v>
      </c>
      <c r="K57" s="126"/>
      <c r="L57" s="127"/>
      <c r="M57" s="152">
        <f>M58+M59</f>
        <v>1800</v>
      </c>
      <c r="N57" s="153">
        <f t="shared" ref="N57:P57" si="75">N58+N59</f>
        <v>2000</v>
      </c>
      <c r="O57" s="153">
        <f t="shared" si="75"/>
        <v>1820</v>
      </c>
      <c r="P57" s="126"/>
      <c r="Q57" s="127"/>
      <c r="R57" s="152">
        <f t="shared" ref="R57:X57" si="76">R58+R59</f>
        <v>1760</v>
      </c>
      <c r="S57" s="153">
        <f t="shared" si="76"/>
        <v>2600</v>
      </c>
      <c r="T57" s="153">
        <f t="shared" si="76"/>
        <v>2200</v>
      </c>
      <c r="U57" s="126"/>
      <c r="V57" s="127"/>
      <c r="W57" s="168">
        <f t="shared" si="76"/>
        <v>6450</v>
      </c>
      <c r="X57" s="61">
        <f t="shared" si="76"/>
        <v>19630</v>
      </c>
      <c r="Y57" s="136"/>
      <c r="Z57" s="137"/>
    </row>
    <row r="58" spans="1:30" s="145" customFormat="1" outlineLevel="1" x14ac:dyDescent="0.25">
      <c r="A58" s="64" t="s">
        <v>116</v>
      </c>
      <c r="B58" s="65" t="s">
        <v>117</v>
      </c>
      <c r="C58" s="138">
        <v>0</v>
      </c>
      <c r="D58" s="139">
        <v>0</v>
      </c>
      <c r="E58" s="139">
        <v>0</v>
      </c>
      <c r="F58" s="140">
        <f t="shared" ref="F58:F59" si="77">SUM(C58:E58)</f>
        <v>0</v>
      </c>
      <c r="G58" s="69"/>
      <c r="H58" s="138">
        <v>0</v>
      </c>
      <c r="I58" s="139">
        <v>0</v>
      </c>
      <c r="J58" s="139">
        <v>0</v>
      </c>
      <c r="K58" s="140"/>
      <c r="L58" s="69"/>
      <c r="M58" s="138">
        <v>0</v>
      </c>
      <c r="N58" s="139">
        <v>0</v>
      </c>
      <c r="O58" s="139">
        <v>0</v>
      </c>
      <c r="P58" s="140"/>
      <c r="Q58" s="69"/>
      <c r="R58" s="138">
        <v>0</v>
      </c>
      <c r="S58" s="139">
        <v>640</v>
      </c>
      <c r="T58" s="139">
        <v>0</v>
      </c>
      <c r="U58" s="140"/>
      <c r="V58" s="69"/>
      <c r="W58" s="141">
        <f t="shared" ref="W58:W59" si="78">SUM(F58,K58,P58,U58)</f>
        <v>0</v>
      </c>
      <c r="X58" s="66">
        <v>400</v>
      </c>
      <c r="Y58" s="143"/>
      <c r="Z58" s="144"/>
      <c r="AB58" s="74"/>
      <c r="AC58" s="75"/>
      <c r="AD58" s="75"/>
    </row>
    <row r="59" spans="1:30" s="145" customFormat="1" ht="14.4" outlineLevel="1" thickBot="1" x14ac:dyDescent="0.3">
      <c r="A59" s="170" t="s">
        <v>118</v>
      </c>
      <c r="B59" s="171" t="s">
        <v>119</v>
      </c>
      <c r="C59" s="172">
        <v>2150</v>
      </c>
      <c r="D59" s="173">
        <v>2300</v>
      </c>
      <c r="E59" s="173">
        <v>2000</v>
      </c>
      <c r="F59" s="174">
        <f t="shared" si="77"/>
        <v>6450</v>
      </c>
      <c r="G59" s="175"/>
      <c r="H59" s="172">
        <v>1950</v>
      </c>
      <c r="I59" s="173">
        <v>2200</v>
      </c>
      <c r="J59" s="173">
        <v>1970</v>
      </c>
      <c r="K59" s="174"/>
      <c r="L59" s="175"/>
      <c r="M59" s="172">
        <v>1800</v>
      </c>
      <c r="N59" s="173">
        <v>2000</v>
      </c>
      <c r="O59" s="173">
        <v>1820</v>
      </c>
      <c r="P59" s="174"/>
      <c r="Q59" s="175"/>
      <c r="R59" s="172">
        <v>1760</v>
      </c>
      <c r="S59" s="173">
        <v>1960</v>
      </c>
      <c r="T59" s="173">
        <v>2200</v>
      </c>
      <c r="U59" s="174"/>
      <c r="V59" s="175"/>
      <c r="W59" s="176">
        <f t="shared" si="78"/>
        <v>6450</v>
      </c>
      <c r="X59" s="177">
        <v>19230</v>
      </c>
      <c r="Y59" s="178"/>
      <c r="Z59" s="179"/>
      <c r="AB59" s="74"/>
      <c r="AC59" s="75"/>
      <c r="AD59" s="75"/>
    </row>
    <row r="60" spans="1:30" s="26" customFormat="1" ht="24" customHeight="1" thickBot="1" x14ac:dyDescent="0.35">
      <c r="A60" s="232" t="s">
        <v>120</v>
      </c>
      <c r="B60" s="233"/>
      <c r="C60" s="180">
        <f>SUM(C4,C14,C28)</f>
        <v>16997</v>
      </c>
      <c r="D60" s="181">
        <f t="shared" ref="D60:F60" si="79">SUM(D4,D14,D28)</f>
        <v>16010</v>
      </c>
      <c r="E60" s="181">
        <f t="shared" si="79"/>
        <v>15232</v>
      </c>
      <c r="F60" s="182">
        <f t="shared" si="79"/>
        <v>27539</v>
      </c>
      <c r="G60" s="117"/>
      <c r="H60" s="180">
        <f>SUM(H4,H14,H28)</f>
        <v>14380</v>
      </c>
      <c r="I60" s="181">
        <f t="shared" ref="I60:K60" si="80">SUM(I4,I14,I28)</f>
        <v>16148</v>
      </c>
      <c r="J60" s="181">
        <f t="shared" si="80"/>
        <v>15221</v>
      </c>
      <c r="K60" s="182"/>
      <c r="L60" s="117"/>
      <c r="M60" s="180">
        <f>SUM(M4,M14,M28)</f>
        <v>14490</v>
      </c>
      <c r="N60" s="181">
        <f t="shared" ref="N60:P60" si="81">SUM(N4,N14,N28)</f>
        <v>16490</v>
      </c>
      <c r="O60" s="181">
        <f t="shared" si="81"/>
        <v>15092</v>
      </c>
      <c r="P60" s="182">
        <f t="shared" si="81"/>
        <v>0</v>
      </c>
      <c r="Q60" s="117"/>
      <c r="R60" s="180">
        <f>SUM(R4,R14,R28)</f>
        <v>22007</v>
      </c>
      <c r="S60" s="181">
        <f t="shared" ref="S60:U60" si="82">SUM(S4,S14,S28)</f>
        <v>28960</v>
      </c>
      <c r="T60" s="181">
        <f t="shared" si="82"/>
        <v>32010</v>
      </c>
      <c r="U60" s="182"/>
      <c r="V60" s="117"/>
      <c r="W60" s="183">
        <f t="shared" ref="W60:X60" si="83">SUM(W4,W14,W28)</f>
        <v>0</v>
      </c>
      <c r="X60" s="180">
        <f t="shared" si="83"/>
        <v>189530.23809523811</v>
      </c>
      <c r="Y60" s="184"/>
      <c r="Z60" s="185"/>
      <c r="AA60" s="23"/>
      <c r="AB60" s="120"/>
      <c r="AC60" s="121"/>
    </row>
    <row r="62" spans="1:30" ht="14.4" thickBot="1" x14ac:dyDescent="0.3"/>
    <row r="63" spans="1:30" s="4" customFormat="1" ht="29.25" customHeight="1" thickBot="1" x14ac:dyDescent="0.35">
      <c r="A63" s="234" t="s">
        <v>121</v>
      </c>
      <c r="B63" s="235"/>
      <c r="C63" s="187">
        <f>C60/C66</f>
        <v>0.74860162959700505</v>
      </c>
      <c r="D63" s="187">
        <f t="shared" ref="D63:F63" si="84">D60/D66</f>
        <v>0.6241715399610136</v>
      </c>
      <c r="E63" s="187">
        <f t="shared" si="84"/>
        <v>0.64067297581493166</v>
      </c>
      <c r="F63" s="188">
        <f t="shared" si="84"/>
        <v>0.38179675585747958</v>
      </c>
      <c r="G63" s="189"/>
      <c r="H63" s="190">
        <f>H60/H66</f>
        <v>0.63334067386038317</v>
      </c>
      <c r="I63" s="187">
        <f t="shared" ref="I63:K63" si="85">I60/I66</f>
        <v>0.62955165692007797</v>
      </c>
      <c r="J63" s="187">
        <f t="shared" si="85"/>
        <v>0.64021030494216613</v>
      </c>
      <c r="K63" s="188">
        <f t="shared" si="85"/>
        <v>0</v>
      </c>
      <c r="L63" s="191"/>
      <c r="M63" s="192">
        <f>M60/M66</f>
        <v>0.63818542171327897</v>
      </c>
      <c r="N63" s="187" t="e">
        <f t="shared" ref="N63:P63" si="86">N60/N66</f>
        <v>#DIV/0!</v>
      </c>
      <c r="O63" s="187" t="e">
        <f t="shared" si="86"/>
        <v>#DIV/0!</v>
      </c>
      <c r="P63" s="188" t="e">
        <f t="shared" si="86"/>
        <v>#DIV/0!</v>
      </c>
      <c r="Q63" s="189"/>
      <c r="R63" s="190" t="e">
        <f>R60/R66</f>
        <v>#DIV/0!</v>
      </c>
      <c r="S63" s="187" t="e">
        <f t="shared" ref="S63:U63" si="87">S60/S66</f>
        <v>#DIV/0!</v>
      </c>
      <c r="T63" s="187" t="e">
        <f t="shared" si="87"/>
        <v>#DIV/0!</v>
      </c>
      <c r="U63" s="188" t="e">
        <f t="shared" si="87"/>
        <v>#DIV/0!</v>
      </c>
      <c r="V63" s="191"/>
      <c r="W63" s="193" t="e">
        <f t="shared" ref="W63:X63" si="88">W60/W66</f>
        <v>#DIV/0!</v>
      </c>
      <c r="X63" s="190" t="e">
        <f t="shared" si="88"/>
        <v>#DIV/0!</v>
      </c>
      <c r="Y63" s="194" t="e">
        <f t="shared" ref="Y63" si="89">W63-X63</f>
        <v>#DIV/0!</v>
      </c>
      <c r="Z63" s="195"/>
      <c r="AB63" s="6"/>
      <c r="AC63" s="15"/>
    </row>
    <row r="65" spans="1:31" x14ac:dyDescent="0.25">
      <c r="A65" s="2"/>
      <c r="B65" s="5" t="s">
        <v>122</v>
      </c>
    </row>
    <row r="66" spans="1:31" ht="14.4" x14ac:dyDescent="0.25">
      <c r="B66" s="196" t="s">
        <v>123</v>
      </c>
      <c r="C66" s="197">
        <v>22705</v>
      </c>
      <c r="D66" s="197">
        <v>25650</v>
      </c>
      <c r="E66" s="197">
        <v>23775</v>
      </c>
      <c r="F66" s="198">
        <f t="shared" ref="F66" si="90">SUM(C66:E66)</f>
        <v>72130</v>
      </c>
      <c r="G66" s="199"/>
      <c r="H66" s="197">
        <v>22705</v>
      </c>
      <c r="I66" s="197">
        <v>25650</v>
      </c>
      <c r="J66" s="197">
        <v>23775</v>
      </c>
      <c r="K66" s="198">
        <f t="shared" ref="K66" si="91">SUM(H66:J66)</f>
        <v>72130</v>
      </c>
      <c r="L66" s="199"/>
      <c r="M66" s="197">
        <v>22705</v>
      </c>
      <c r="N66" s="197"/>
      <c r="O66" s="197"/>
      <c r="P66" s="198"/>
      <c r="Q66" s="199"/>
      <c r="R66" s="197"/>
      <c r="S66" s="197"/>
      <c r="T66" s="197"/>
      <c r="U66" s="198"/>
      <c r="V66" s="199"/>
      <c r="W66" s="198"/>
      <c r="X66" s="197"/>
      <c r="Y66" s="199"/>
      <c r="Z66" s="200"/>
    </row>
    <row r="67" spans="1:31" x14ac:dyDescent="0.25"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W67" s="201"/>
      <c r="X67" s="201"/>
    </row>
    <row r="68" spans="1:31" x14ac:dyDescent="0.25">
      <c r="A68" s="186" t="s">
        <v>124</v>
      </c>
      <c r="R68" s="201"/>
      <c r="S68" s="201"/>
      <c r="T68" s="201"/>
      <c r="U68" s="201"/>
      <c r="V68" s="201"/>
      <c r="AE68" s="2" t="s">
        <v>125</v>
      </c>
    </row>
    <row r="69" spans="1:31" x14ac:dyDescent="0.25">
      <c r="A69" s="202" t="s">
        <v>28</v>
      </c>
      <c r="B69" s="203" t="s">
        <v>126</v>
      </c>
      <c r="C69" s="204"/>
      <c r="D69" s="204"/>
      <c r="E69" s="204"/>
      <c r="F69" s="211"/>
      <c r="G69" s="217"/>
      <c r="H69" s="214"/>
      <c r="I69" s="204"/>
      <c r="J69" s="204"/>
      <c r="K69" s="211"/>
      <c r="L69" s="217"/>
      <c r="M69" s="214"/>
      <c r="N69" s="204"/>
      <c r="O69" s="204"/>
      <c r="P69" s="211"/>
      <c r="Q69" s="217"/>
      <c r="R69" s="214">
        <f>SUM(R7,R10,R31,R34)/R60</f>
        <v>0.25991729904121413</v>
      </c>
      <c r="S69" s="204"/>
      <c r="T69" s="204"/>
      <c r="U69" s="211"/>
      <c r="V69" s="217"/>
      <c r="W69" s="218" t="e">
        <f t="shared" ref="W69:X69" si="92">SUM(W7,W10,W31,W34)/W60</f>
        <v>#DIV/0!</v>
      </c>
      <c r="X69" s="204">
        <f t="shared" si="92"/>
        <v>0.27409874288183689</v>
      </c>
      <c r="Y69" s="221" t="e">
        <f>W69-X69</f>
        <v>#DIV/0!</v>
      </c>
      <c r="Z69" s="224"/>
      <c r="AE69" s="2" t="s">
        <v>127</v>
      </c>
    </row>
    <row r="70" spans="1:31" x14ac:dyDescent="0.25">
      <c r="A70" s="205" t="s">
        <v>34</v>
      </c>
      <c r="B70" s="199" t="s">
        <v>37</v>
      </c>
      <c r="C70" s="206"/>
      <c r="D70" s="206"/>
      <c r="E70" s="206"/>
      <c r="F70" s="212"/>
      <c r="G70" s="217"/>
      <c r="H70" s="215"/>
      <c r="I70" s="206"/>
      <c r="J70" s="206"/>
      <c r="K70" s="212"/>
      <c r="L70" s="217"/>
      <c r="M70" s="215"/>
      <c r="N70" s="206"/>
      <c r="O70" s="206"/>
      <c r="P70" s="212"/>
      <c r="Q70" s="217"/>
      <c r="R70" s="215">
        <f>SUM(R11,R27)/R60</f>
        <v>0.33989185259235699</v>
      </c>
      <c r="S70" s="206"/>
      <c r="T70" s="206"/>
      <c r="U70" s="212"/>
      <c r="V70" s="217"/>
      <c r="W70" s="219" t="e">
        <f t="shared" ref="W70:X70" si="93">SUM(W11,W27)/W60</f>
        <v>#DIV/0!</v>
      </c>
      <c r="X70" s="206">
        <f t="shared" si="93"/>
        <v>0.3060197706861702</v>
      </c>
      <c r="Y70" s="222" t="e">
        <f t="shared" ref="Y70:Y74" si="94">W70-X70</f>
        <v>#DIV/0!</v>
      </c>
      <c r="Z70" s="224"/>
      <c r="AE70" s="2" t="s">
        <v>128</v>
      </c>
    </row>
    <row r="71" spans="1:31" ht="32.25" customHeight="1" x14ac:dyDescent="0.25">
      <c r="A71" s="205" t="s">
        <v>36</v>
      </c>
      <c r="B71" s="207" t="s">
        <v>129</v>
      </c>
      <c r="C71" s="206"/>
      <c r="D71" s="206"/>
      <c r="E71" s="206"/>
      <c r="F71" s="212"/>
      <c r="G71" s="217"/>
      <c r="H71" s="215"/>
      <c r="I71" s="206"/>
      <c r="J71" s="206"/>
      <c r="K71" s="212"/>
      <c r="L71" s="217"/>
      <c r="M71" s="215"/>
      <c r="N71" s="206"/>
      <c r="O71" s="206"/>
      <c r="P71" s="212"/>
      <c r="Q71" s="217"/>
      <c r="R71" s="215"/>
      <c r="S71" s="206"/>
      <c r="T71" s="206"/>
      <c r="U71" s="212"/>
      <c r="V71" s="217"/>
      <c r="W71" s="219" t="e">
        <f t="shared" ref="W71:X71" si="95">SUM(W17,W18,W22,W25,W35,W36,W49,W58)/W60</f>
        <v>#DIV/0!</v>
      </c>
      <c r="X71" s="206">
        <f t="shared" si="95"/>
        <v>0.21922748851483678</v>
      </c>
      <c r="Y71" s="222" t="e">
        <f t="shared" si="94"/>
        <v>#DIV/0!</v>
      </c>
      <c r="Z71" s="224"/>
      <c r="AE71" s="2" t="s">
        <v>130</v>
      </c>
    </row>
    <row r="72" spans="1:31" x14ac:dyDescent="0.25">
      <c r="A72" s="205" t="s">
        <v>41</v>
      </c>
      <c r="B72" s="199" t="s">
        <v>131</v>
      </c>
      <c r="C72" s="206"/>
      <c r="D72" s="206"/>
      <c r="E72" s="206"/>
      <c r="F72" s="212"/>
      <c r="G72" s="217"/>
      <c r="H72" s="215"/>
      <c r="I72" s="206"/>
      <c r="J72" s="206"/>
      <c r="K72" s="212"/>
      <c r="L72" s="217"/>
      <c r="M72" s="215"/>
      <c r="N72" s="206"/>
      <c r="O72" s="206"/>
      <c r="P72" s="212"/>
      <c r="Q72" s="217"/>
      <c r="R72" s="215"/>
      <c r="S72" s="206"/>
      <c r="T72" s="206"/>
      <c r="U72" s="212"/>
      <c r="V72" s="217"/>
      <c r="W72" s="219" t="e">
        <f t="shared" ref="W72:X72" si="96">SUM(W23,W26,W44)/W60</f>
        <v>#DIV/0!</v>
      </c>
      <c r="X72" s="206">
        <f t="shared" si="96"/>
        <v>6.7007777374385541E-2</v>
      </c>
      <c r="Y72" s="222" t="e">
        <f t="shared" si="94"/>
        <v>#DIV/0!</v>
      </c>
      <c r="Z72" s="224"/>
      <c r="AE72" s="2" t="s">
        <v>119</v>
      </c>
    </row>
    <row r="73" spans="1:31" x14ac:dyDescent="0.25">
      <c r="A73" s="205" t="s">
        <v>43</v>
      </c>
      <c r="B73" s="199" t="s">
        <v>119</v>
      </c>
      <c r="C73" s="206"/>
      <c r="D73" s="206"/>
      <c r="E73" s="206"/>
      <c r="F73" s="212"/>
      <c r="G73" s="217"/>
      <c r="H73" s="215"/>
      <c r="I73" s="206"/>
      <c r="J73" s="206"/>
      <c r="K73" s="212"/>
      <c r="L73" s="217"/>
      <c r="M73" s="215"/>
      <c r="N73" s="206"/>
      <c r="O73" s="206"/>
      <c r="P73" s="212"/>
      <c r="Q73" s="217"/>
      <c r="R73" s="215"/>
      <c r="S73" s="206"/>
      <c r="T73" s="206"/>
      <c r="U73" s="212"/>
      <c r="V73" s="217"/>
      <c r="W73" s="219" t="e">
        <f t="shared" ref="W73:X73" si="97">W59/W60</f>
        <v>#DIV/0!</v>
      </c>
      <c r="X73" s="206">
        <f t="shared" si="97"/>
        <v>0.101461382591294</v>
      </c>
      <c r="Y73" s="222" t="e">
        <f t="shared" si="94"/>
        <v>#DIV/0!</v>
      </c>
      <c r="Z73" s="224"/>
      <c r="AE73" s="2" t="s">
        <v>132</v>
      </c>
    </row>
    <row r="74" spans="1:31" x14ac:dyDescent="0.25">
      <c r="A74" s="208" t="s">
        <v>51</v>
      </c>
      <c r="B74" s="209" t="s">
        <v>132</v>
      </c>
      <c r="C74" s="210"/>
      <c r="D74" s="210"/>
      <c r="E74" s="210"/>
      <c r="F74" s="213"/>
      <c r="G74" s="217"/>
      <c r="H74" s="216"/>
      <c r="I74" s="210"/>
      <c r="J74" s="210"/>
      <c r="K74" s="213"/>
      <c r="L74" s="217"/>
      <c r="M74" s="216"/>
      <c r="N74" s="210"/>
      <c r="O74" s="210"/>
      <c r="P74" s="213"/>
      <c r="Q74" s="217"/>
      <c r="R74" s="216"/>
      <c r="S74" s="210"/>
      <c r="T74" s="210"/>
      <c r="U74" s="213"/>
      <c r="V74" s="217"/>
      <c r="W74" s="220" t="e">
        <f>(W40+W48+W50+W55+W56)/W60</f>
        <v>#DIV/0!</v>
      </c>
      <c r="X74" s="210">
        <f t="shared" ref="W74:X74" si="98">(X40+X48+X50+X55+X56)/X60</f>
        <v>3.2184837951476516E-2</v>
      </c>
      <c r="Y74" s="223" t="e">
        <f t="shared" si="94"/>
        <v>#DIV/0!</v>
      </c>
      <c r="Z74" s="224"/>
    </row>
    <row r="75" spans="1:31" x14ac:dyDescent="0.25">
      <c r="C75" s="158"/>
    </row>
  </sheetData>
  <mergeCells count="5">
    <mergeCell ref="A4:B4"/>
    <mergeCell ref="A14:B14"/>
    <mergeCell ref="A28:B28"/>
    <mergeCell ref="A60:B60"/>
    <mergeCell ref="A63:B6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Затраты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Пользователь</cp:lastModifiedBy>
  <dcterms:created xsi:type="dcterms:W3CDTF">2022-02-01T14:28:52Z</dcterms:created>
  <dcterms:modified xsi:type="dcterms:W3CDTF">2025-11-12T14:35:33Z</dcterms:modified>
</cp:coreProperties>
</file>