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ГУ\КОНТРОЛЛИНГ\БЮДЖЕТЫ\2025 г\"/>
    </mc:Choice>
  </mc:AlternateContent>
  <xr:revisionPtr revIDLastSave="0" documentId="8_{DEC8B3DE-1D3C-49A5-BBB6-4D9B0F2F9C26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Продажи" sheetId="1" r:id="rId1"/>
  </sheets>
  <calcPr calcId="191029" refMode="R1C1"/>
</workbook>
</file>

<file path=xl/calcChain.xml><?xml version="1.0" encoding="utf-8"?>
<calcChain xmlns="http://schemas.openxmlformats.org/spreadsheetml/2006/main">
  <c r="T9" i="1" l="1"/>
  <c r="T18" i="1"/>
  <c r="T16" i="1" s="1"/>
  <c r="O18" i="1"/>
  <c r="O16" i="1" s="1"/>
  <c r="O19" i="1"/>
  <c r="O20" i="1"/>
  <c r="O21" i="1"/>
  <c r="O23" i="1"/>
  <c r="B57" i="1"/>
  <c r="T67" i="1"/>
  <c r="W65" i="1"/>
  <c r="S65" i="1"/>
  <c r="R65" i="1"/>
  <c r="Q65" i="1"/>
  <c r="N65" i="1"/>
  <c r="M65" i="1"/>
  <c r="L65" i="1"/>
  <c r="I65" i="1"/>
  <c r="H65" i="1"/>
  <c r="G65" i="1"/>
  <c r="D65" i="1"/>
  <c r="C65" i="1"/>
  <c r="B65" i="1"/>
  <c r="W61" i="1"/>
  <c r="S61" i="1"/>
  <c r="R61" i="1"/>
  <c r="Q61" i="1"/>
  <c r="N61" i="1"/>
  <c r="M61" i="1"/>
  <c r="L61" i="1"/>
  <c r="I61" i="1"/>
  <c r="H61" i="1"/>
  <c r="G61" i="1"/>
  <c r="D61" i="1"/>
  <c r="C61" i="1"/>
  <c r="B61" i="1"/>
  <c r="W59" i="1"/>
  <c r="S59" i="1"/>
  <c r="R59" i="1"/>
  <c r="Q59" i="1"/>
  <c r="N59" i="1"/>
  <c r="M59" i="1"/>
  <c r="L59" i="1"/>
  <c r="I59" i="1"/>
  <c r="H59" i="1"/>
  <c r="G59" i="1"/>
  <c r="D59" i="1"/>
  <c r="C59" i="1"/>
  <c r="B59" i="1"/>
  <c r="W57" i="1"/>
  <c r="S57" i="1"/>
  <c r="R57" i="1"/>
  <c r="Q57" i="1"/>
  <c r="N57" i="1"/>
  <c r="M57" i="1"/>
  <c r="L57" i="1"/>
  <c r="I57" i="1"/>
  <c r="H57" i="1"/>
  <c r="G57" i="1"/>
  <c r="D57" i="1"/>
  <c r="C57" i="1"/>
  <c r="W55" i="1"/>
  <c r="S55" i="1"/>
  <c r="R55" i="1"/>
  <c r="Q55" i="1"/>
  <c r="N55" i="1"/>
  <c r="M55" i="1"/>
  <c r="L55" i="1"/>
  <c r="I55" i="1"/>
  <c r="H55" i="1"/>
  <c r="G55" i="1"/>
  <c r="D55" i="1"/>
  <c r="C55" i="1"/>
  <c r="B55" i="1"/>
  <c r="W52" i="1"/>
  <c r="S52" i="1"/>
  <c r="R52" i="1"/>
  <c r="Q52" i="1"/>
  <c r="N52" i="1"/>
  <c r="M52" i="1"/>
  <c r="L52" i="1"/>
  <c r="I52" i="1"/>
  <c r="H52" i="1"/>
  <c r="G52" i="1"/>
  <c r="D52" i="1"/>
  <c r="C52" i="1"/>
  <c r="B52" i="1"/>
  <c r="W50" i="1"/>
  <c r="S50" i="1"/>
  <c r="R50" i="1"/>
  <c r="Q50" i="1"/>
  <c r="N50" i="1"/>
  <c r="M50" i="1"/>
  <c r="L50" i="1"/>
  <c r="I50" i="1"/>
  <c r="H50" i="1"/>
  <c r="G50" i="1"/>
  <c r="D50" i="1"/>
  <c r="C50" i="1"/>
  <c r="B50" i="1"/>
  <c r="W48" i="1"/>
  <c r="S48" i="1"/>
  <c r="R48" i="1"/>
  <c r="Q48" i="1"/>
  <c r="N48" i="1"/>
  <c r="M48" i="1"/>
  <c r="L48" i="1"/>
  <c r="I48" i="1"/>
  <c r="H48" i="1"/>
  <c r="G48" i="1"/>
  <c r="D48" i="1"/>
  <c r="C48" i="1"/>
  <c r="B48" i="1"/>
  <c r="W46" i="1"/>
  <c r="S46" i="1"/>
  <c r="R46" i="1"/>
  <c r="Q46" i="1"/>
  <c r="N46" i="1"/>
  <c r="M46" i="1"/>
  <c r="L46" i="1"/>
  <c r="I46" i="1"/>
  <c r="H46" i="1"/>
  <c r="G46" i="1"/>
  <c r="D46" i="1"/>
  <c r="C46" i="1"/>
  <c r="B46" i="1"/>
  <c r="W44" i="1"/>
  <c r="S44" i="1"/>
  <c r="R44" i="1"/>
  <c r="Q44" i="1"/>
  <c r="N44" i="1"/>
  <c r="M44" i="1"/>
  <c r="L44" i="1"/>
  <c r="I44" i="1"/>
  <c r="H44" i="1"/>
  <c r="G44" i="1"/>
  <c r="C44" i="1"/>
  <c r="W35" i="1"/>
  <c r="S35" i="1"/>
  <c r="R35" i="1"/>
  <c r="Q35" i="1"/>
  <c r="N35" i="1"/>
  <c r="M35" i="1"/>
  <c r="L35" i="1"/>
  <c r="I35" i="1"/>
  <c r="H35" i="1"/>
  <c r="G35" i="1"/>
  <c r="D35" i="1"/>
  <c r="C35" i="1"/>
  <c r="B35" i="1"/>
  <c r="W29" i="1"/>
  <c r="S29" i="1"/>
  <c r="R29" i="1"/>
  <c r="Q29" i="1"/>
  <c r="N29" i="1"/>
  <c r="M29" i="1"/>
  <c r="L29" i="1"/>
  <c r="I29" i="1"/>
  <c r="H29" i="1"/>
  <c r="G29" i="1"/>
  <c r="D29" i="1"/>
  <c r="C29" i="1"/>
  <c r="B29" i="1"/>
  <c r="W23" i="1"/>
  <c r="S23" i="1"/>
  <c r="R23" i="1"/>
  <c r="Q23" i="1"/>
  <c r="N23" i="1"/>
  <c r="M23" i="1"/>
  <c r="L23" i="1"/>
  <c r="I23" i="1"/>
  <c r="H23" i="1"/>
  <c r="G23" i="1"/>
  <c r="D23" i="1"/>
  <c r="C23" i="1"/>
  <c r="B23" i="1"/>
  <c r="T21" i="1"/>
  <c r="T20" i="1"/>
  <c r="T19" i="1"/>
  <c r="D18" i="1"/>
  <c r="D44" i="1" s="1"/>
  <c r="W16" i="1"/>
  <c r="S16" i="1"/>
  <c r="R16" i="1"/>
  <c r="Q16" i="1"/>
  <c r="N16" i="1"/>
  <c r="M16" i="1"/>
  <c r="L16" i="1"/>
  <c r="I16" i="1"/>
  <c r="H16" i="1"/>
  <c r="G16" i="1"/>
  <c r="C16" i="1"/>
  <c r="B16" i="1"/>
  <c r="B11" i="1"/>
  <c r="B44" i="1" s="1"/>
  <c r="W9" i="1"/>
  <c r="S9" i="1"/>
  <c r="R9" i="1"/>
  <c r="Q9" i="1"/>
  <c r="N9" i="1"/>
  <c r="M9" i="1"/>
  <c r="L9" i="1"/>
  <c r="I9" i="1"/>
  <c r="H9" i="1"/>
  <c r="G9" i="1"/>
  <c r="D9" i="1"/>
  <c r="C9" i="1"/>
  <c r="O22" i="1" l="1"/>
  <c r="O4" i="1" s="1"/>
  <c r="T8" i="1"/>
  <c r="C8" i="1"/>
  <c r="D16" i="1"/>
  <c r="D8" i="1" s="1"/>
  <c r="N8" i="1"/>
  <c r="D22" i="1"/>
  <c r="B54" i="1"/>
  <c r="M8" i="1"/>
  <c r="L22" i="1"/>
  <c r="V25" i="1"/>
  <c r="H54" i="1"/>
  <c r="H22" i="1"/>
  <c r="H43" i="1"/>
  <c r="N54" i="1"/>
  <c r="V11" i="1"/>
  <c r="V13" i="1"/>
  <c r="V15" i="1"/>
  <c r="T65" i="1"/>
  <c r="R54" i="1"/>
  <c r="B9" i="1"/>
  <c r="D43" i="1"/>
  <c r="R8" i="1"/>
  <c r="V12" i="1"/>
  <c r="V6" i="1"/>
  <c r="V21" i="1"/>
  <c r="D54" i="1"/>
  <c r="W54" i="1"/>
  <c r="V69" i="1"/>
  <c r="Q8" i="1"/>
  <c r="G8" i="1"/>
  <c r="V26" i="1"/>
  <c r="C43" i="1"/>
  <c r="S43" i="1"/>
  <c r="V75" i="1"/>
  <c r="L43" i="1"/>
  <c r="I8" i="1"/>
  <c r="W8" i="1"/>
  <c r="W4" i="1" s="1"/>
  <c r="H8" i="1"/>
  <c r="C22" i="1"/>
  <c r="V67" i="1"/>
  <c r="V71" i="1"/>
  <c r="V73" i="1"/>
  <c r="I43" i="1"/>
  <c r="S8" i="1"/>
  <c r="V14" i="1"/>
  <c r="S22" i="1"/>
  <c r="N22" i="1"/>
  <c r="N43" i="1"/>
  <c r="W43" i="1"/>
  <c r="Q22" i="1"/>
  <c r="T23" i="1"/>
  <c r="V27" i="1"/>
  <c r="V20" i="1"/>
  <c r="R22" i="1"/>
  <c r="R43" i="1"/>
  <c r="B43" i="1"/>
  <c r="V19" i="1"/>
  <c r="G22" i="1"/>
  <c r="I22" i="1"/>
  <c r="B22" i="1"/>
  <c r="M43" i="1"/>
  <c r="L8" i="1"/>
  <c r="M22" i="1"/>
  <c r="V28" i="1"/>
  <c r="G43" i="1"/>
  <c r="Q43" i="1"/>
  <c r="L54" i="1"/>
  <c r="C54" i="1"/>
  <c r="M54" i="1"/>
  <c r="I54" i="1"/>
  <c r="S54" i="1"/>
  <c r="G54" i="1"/>
  <c r="Q54" i="1"/>
  <c r="B8" i="1" l="1"/>
  <c r="D4" i="1"/>
  <c r="V65" i="1"/>
  <c r="R4" i="1"/>
  <c r="V57" i="1"/>
  <c r="H4" i="1"/>
  <c r="V61" i="1"/>
  <c r="T54" i="1"/>
  <c r="G4" i="1"/>
  <c r="V18" i="1"/>
  <c r="N4" i="1"/>
  <c r="C4" i="1"/>
  <c r="V23" i="1"/>
  <c r="V48" i="1"/>
  <c r="V35" i="1"/>
  <c r="V59" i="1"/>
  <c r="V29" i="1"/>
  <c r="V46" i="1"/>
  <c r="T22" i="1"/>
  <c r="T4" i="1" s="1"/>
  <c r="S4" i="1"/>
  <c r="T43" i="1"/>
  <c r="L4" i="1"/>
  <c r="I4" i="1"/>
  <c r="Q4" i="1"/>
  <c r="V9" i="1"/>
  <c r="V50" i="1"/>
  <c r="V55" i="1"/>
  <c r="V52" i="1"/>
  <c r="M4" i="1"/>
  <c r="O43" i="1"/>
  <c r="V44" i="1"/>
  <c r="B4" i="1" l="1"/>
  <c r="V16" i="1"/>
  <c r="V43" i="1"/>
  <c r="V8" i="1"/>
  <c r="V54" i="1"/>
  <c r="V22" i="1"/>
  <c r="V4" i="1" l="1"/>
</calcChain>
</file>

<file path=xl/sharedStrings.xml><?xml version="1.0" encoding="utf-8"?>
<sst xmlns="http://schemas.openxmlformats.org/spreadsheetml/2006/main" count="93" uniqueCount="52">
  <si>
    <t>Отчет о продажах (по выручке, без учета возврата товара)</t>
  </si>
  <si>
    <t>тыс.руб.</t>
  </si>
  <si>
    <t>Наименование статьи</t>
  </si>
  <si>
    <t>январь</t>
  </si>
  <si>
    <t>февраль</t>
  </si>
  <si>
    <t>март</t>
  </si>
  <si>
    <t>1 кв.</t>
  </si>
  <si>
    <t>уд.вес 1 кв</t>
  </si>
  <si>
    <t>апрель</t>
  </si>
  <si>
    <t>май</t>
  </si>
  <si>
    <t>июнь</t>
  </si>
  <si>
    <t>2 кв.</t>
  </si>
  <si>
    <t>уд.вес 2 кв</t>
  </si>
  <si>
    <t>июль</t>
  </si>
  <si>
    <t>август</t>
  </si>
  <si>
    <t>сентябрь</t>
  </si>
  <si>
    <t>3 кв.</t>
  </si>
  <si>
    <t>октябрь</t>
  </si>
  <si>
    <t>ноябрь</t>
  </si>
  <si>
    <t>декабрь</t>
  </si>
  <si>
    <t>4 кв.</t>
  </si>
  <si>
    <t xml:space="preserve">уд.вес 4 кв </t>
  </si>
  <si>
    <t>ГОД</t>
  </si>
  <si>
    <t>прошлый год</t>
  </si>
  <si>
    <t>отклонение</t>
  </si>
  <si>
    <t>темп роста</t>
  </si>
  <si>
    <t>Выручка - всего</t>
  </si>
  <si>
    <t>в т.ч.</t>
  </si>
  <si>
    <t>Себестоимость продукции</t>
  </si>
  <si>
    <t>Рентабельность продаж по валовой прибыли</t>
  </si>
  <si>
    <t>Оптовые продажи</t>
  </si>
  <si>
    <t>Офис</t>
  </si>
  <si>
    <t>удельный вес в оптовых продажах</t>
  </si>
  <si>
    <t>Товар 1</t>
  </si>
  <si>
    <t>Товар 2</t>
  </si>
  <si>
    <t>Товар 3</t>
  </si>
  <si>
    <t>Товар 4</t>
  </si>
  <si>
    <t>Услуги по договору</t>
  </si>
  <si>
    <t>Магазин № 1</t>
  </si>
  <si>
    <t>Розничные продажи</t>
  </si>
  <si>
    <t>удельный вес в рознице</t>
  </si>
  <si>
    <t>Магазин № 2</t>
  </si>
  <si>
    <t>Торговая точка в ТЦ</t>
  </si>
  <si>
    <t>удельный вес в продажах</t>
  </si>
  <si>
    <t>Выручка по товарным позициям</t>
  </si>
  <si>
    <t>ОПТОВИКИ</t>
  </si>
  <si>
    <t>Оплата услуг</t>
  </si>
  <si>
    <t>РОЗНИЦА</t>
  </si>
  <si>
    <t>Поступление денег по товарным позициям</t>
  </si>
  <si>
    <t>Оплата - всего</t>
  </si>
  <si>
    <t>Уровень оплат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</si>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</sst>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 applyAlignment="1">
      <alignment horizontal="left" vertical="center" indent="2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9" fontId="8" fillId="0" borderId="15" xfId="2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9" fontId="8" fillId="0" borderId="13" xfId="2" applyFont="1" applyFill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/>
    </xf>
    <xf numFmtId="3" fontId="10" fillId="0" borderId="20" xfId="1" applyNumberFormat="1" applyFont="1" applyFill="1" applyBorder="1" applyAlignment="1">
      <alignment horizontal="center" vertical="center"/>
    </xf>
    <xf numFmtId="3" fontId="10" fillId="0" borderId="21" xfId="1" applyNumberFormat="1" applyFont="1" applyFill="1" applyBorder="1" applyAlignment="1">
      <alignment horizontal="center" vertical="center"/>
    </xf>
    <xf numFmtId="3" fontId="10" fillId="0" borderId="22" xfId="1" applyNumberFormat="1" applyFont="1" applyFill="1" applyBorder="1" applyAlignment="1">
      <alignment horizontal="center" vertical="center"/>
    </xf>
    <xf numFmtId="3" fontId="11" fillId="0" borderId="23" xfId="1" applyNumberFormat="1" applyFont="1" applyFill="1" applyBorder="1" applyAlignment="1">
      <alignment horizontal="center" vertical="center"/>
    </xf>
    <xf numFmtId="9" fontId="12" fillId="0" borderId="24" xfId="2" applyFont="1" applyFill="1" applyBorder="1" applyAlignment="1">
      <alignment horizontal="center" vertical="center"/>
    </xf>
    <xf numFmtId="3" fontId="11" fillId="3" borderId="25" xfId="1" applyNumberFormat="1" applyFont="1" applyFill="1" applyBorder="1" applyAlignment="1">
      <alignment horizontal="center" vertical="center"/>
    </xf>
    <xf numFmtId="3" fontId="11" fillId="0" borderId="20" xfId="1" applyNumberFormat="1" applyFont="1" applyFill="1" applyBorder="1" applyAlignment="1">
      <alignment horizontal="center" vertical="center"/>
    </xf>
    <xf numFmtId="3" fontId="10" fillId="0" borderId="26" xfId="1" applyNumberFormat="1" applyFont="1" applyFill="1" applyBorder="1" applyAlignment="1">
      <alignment horizontal="center" vertical="center"/>
    </xf>
    <xf numFmtId="9" fontId="12" fillId="0" borderId="27" xfId="2" applyFont="1" applyFill="1" applyBorder="1" applyAlignment="1">
      <alignment horizontal="center" vertical="center"/>
    </xf>
    <xf numFmtId="0" fontId="10" fillId="0" borderId="28" xfId="0" applyFont="1" applyBorder="1" applyAlignment="1">
      <alignment horizontal="left" vertical="center" indent="2"/>
    </xf>
    <xf numFmtId="3" fontId="10" fillId="0" borderId="29" xfId="1" applyNumberFormat="1" applyFont="1" applyFill="1" applyBorder="1" applyAlignment="1">
      <alignment horizontal="center" vertical="center"/>
    </xf>
    <xf numFmtId="3" fontId="10" fillId="0" borderId="30" xfId="1" applyNumberFormat="1" applyFont="1" applyFill="1" applyBorder="1" applyAlignment="1">
      <alignment horizontal="center" vertical="center"/>
    </xf>
    <xf numFmtId="3" fontId="10" fillId="0" borderId="31" xfId="1" applyNumberFormat="1" applyFont="1" applyFill="1" applyBorder="1" applyAlignment="1">
      <alignment horizontal="center" vertical="center"/>
    </xf>
    <xf numFmtId="3" fontId="11" fillId="0" borderId="32" xfId="1" applyNumberFormat="1" applyFont="1" applyFill="1" applyBorder="1" applyAlignment="1">
      <alignment horizontal="center" vertical="center"/>
    </xf>
    <xf numFmtId="9" fontId="12" fillId="0" borderId="33" xfId="2" applyFont="1" applyFill="1" applyBorder="1" applyAlignment="1">
      <alignment horizontal="center" vertical="center"/>
    </xf>
    <xf numFmtId="3" fontId="11" fillId="3" borderId="34" xfId="1" applyNumberFormat="1" applyFont="1" applyFill="1" applyBorder="1" applyAlignment="1">
      <alignment horizontal="center" vertical="center"/>
    </xf>
    <xf numFmtId="3" fontId="11" fillId="0" borderId="29" xfId="1" applyNumberFormat="1" applyFont="1" applyFill="1" applyBorder="1" applyAlignment="1">
      <alignment horizontal="center" vertical="center"/>
    </xf>
    <xf numFmtId="3" fontId="10" fillId="0" borderId="35" xfId="1" applyNumberFormat="1" applyFont="1" applyFill="1" applyBorder="1" applyAlignment="1">
      <alignment horizontal="center" vertical="center"/>
    </xf>
    <xf numFmtId="9" fontId="12" fillId="0" borderId="31" xfId="2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 vertical="center" wrapText="1" indent="3"/>
    </xf>
    <xf numFmtId="9" fontId="13" fillId="0" borderId="37" xfId="2" applyFont="1" applyFill="1" applyBorder="1" applyAlignment="1">
      <alignment horizontal="center" vertical="center"/>
    </xf>
    <xf numFmtId="9" fontId="13" fillId="0" borderId="38" xfId="2" applyFont="1" applyFill="1" applyBorder="1" applyAlignment="1">
      <alignment horizontal="center" vertical="center"/>
    </xf>
    <xf numFmtId="9" fontId="13" fillId="0" borderId="39" xfId="2" applyFont="1" applyFill="1" applyBorder="1" applyAlignment="1">
      <alignment horizontal="center" vertical="center"/>
    </xf>
    <xf numFmtId="9" fontId="14" fillId="0" borderId="40" xfId="2" applyFont="1" applyFill="1" applyBorder="1" applyAlignment="1">
      <alignment horizontal="center" vertical="center"/>
    </xf>
    <xf numFmtId="9" fontId="13" fillId="0" borderId="41" xfId="2" applyFont="1" applyFill="1" applyBorder="1" applyAlignment="1">
      <alignment horizontal="center" vertical="center"/>
    </xf>
    <xf numFmtId="9" fontId="14" fillId="3" borderId="42" xfId="2" applyFont="1" applyFill="1" applyBorder="1" applyAlignment="1">
      <alignment horizontal="center" vertical="center"/>
    </xf>
    <xf numFmtId="9" fontId="14" fillId="0" borderId="37" xfId="2" applyFont="1" applyFill="1" applyBorder="1" applyAlignment="1">
      <alignment horizontal="center" vertical="center"/>
    </xf>
    <xf numFmtId="9" fontId="13" fillId="0" borderId="43" xfId="2" applyFont="1" applyFill="1" applyBorder="1" applyAlignment="1">
      <alignment horizontal="center" vertical="center"/>
    </xf>
    <xf numFmtId="9" fontId="13" fillId="0" borderId="44" xfId="2" applyFont="1" applyFill="1" applyBorder="1" applyAlignment="1">
      <alignment horizontal="center" vertical="center"/>
    </xf>
    <xf numFmtId="10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45" xfId="0" applyFont="1" applyBorder="1" applyAlignment="1">
      <alignment horizontal="left" vertical="center" indent="1"/>
    </xf>
    <xf numFmtId="3" fontId="11" fillId="0" borderId="46" xfId="1" applyNumberFormat="1" applyFont="1" applyFill="1" applyBorder="1" applyAlignment="1">
      <alignment horizontal="center" vertical="center"/>
    </xf>
    <xf numFmtId="3" fontId="11" fillId="0" borderId="47" xfId="1" applyNumberFormat="1" applyFont="1" applyFill="1" applyBorder="1" applyAlignment="1">
      <alignment horizontal="center" vertical="center"/>
    </xf>
    <xf numFmtId="3" fontId="11" fillId="0" borderId="48" xfId="1" applyNumberFormat="1" applyFont="1" applyFill="1" applyBorder="1" applyAlignment="1">
      <alignment horizontal="center" vertical="center"/>
    </xf>
    <xf numFmtId="3" fontId="11" fillId="0" borderId="49" xfId="1" applyNumberFormat="1" applyFont="1" applyFill="1" applyBorder="1" applyAlignment="1">
      <alignment horizontal="center" vertical="center"/>
    </xf>
    <xf numFmtId="9" fontId="16" fillId="0" borderId="50" xfId="2" applyFont="1" applyFill="1" applyBorder="1" applyAlignment="1">
      <alignment horizontal="center" vertical="center"/>
    </xf>
    <xf numFmtId="3" fontId="11" fillId="3" borderId="51" xfId="1" applyNumberFormat="1" applyFont="1" applyFill="1" applyBorder="1" applyAlignment="1">
      <alignment horizontal="center" vertical="center"/>
    </xf>
    <xf numFmtId="3" fontId="11" fillId="0" borderId="52" xfId="1" applyNumberFormat="1" applyFont="1" applyFill="1" applyBorder="1" applyAlignment="1">
      <alignment horizontal="center" vertical="center"/>
    </xf>
    <xf numFmtId="3" fontId="11" fillId="0" borderId="53" xfId="1" applyNumberFormat="1" applyFont="1" applyFill="1" applyBorder="1" applyAlignment="1">
      <alignment horizontal="center" vertical="center"/>
    </xf>
    <xf numFmtId="9" fontId="16" fillId="0" borderId="48" xfId="2" applyFont="1" applyFill="1" applyBorder="1" applyAlignment="1">
      <alignment horizontal="center" vertical="center"/>
    </xf>
    <xf numFmtId="10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45" xfId="0" applyFont="1" applyBorder="1" applyAlignment="1">
      <alignment horizontal="left" vertical="center" indent="3"/>
    </xf>
    <xf numFmtId="3" fontId="10" fillId="0" borderId="46" xfId="1" applyNumberFormat="1" applyFont="1" applyFill="1" applyBorder="1" applyAlignment="1">
      <alignment horizontal="center" vertical="center"/>
    </xf>
    <xf numFmtId="3" fontId="10" fillId="0" borderId="47" xfId="1" applyNumberFormat="1" applyFont="1" applyFill="1" applyBorder="1" applyAlignment="1">
      <alignment horizontal="center" vertical="center"/>
    </xf>
    <xf numFmtId="3" fontId="10" fillId="0" borderId="48" xfId="1" applyNumberFormat="1" applyFont="1" applyFill="1" applyBorder="1" applyAlignment="1">
      <alignment horizontal="center" vertical="center"/>
    </xf>
    <xf numFmtId="9" fontId="12" fillId="0" borderId="50" xfId="2" applyFont="1" applyFill="1" applyBorder="1" applyAlignment="1">
      <alignment horizontal="center" vertical="center"/>
    </xf>
    <xf numFmtId="3" fontId="10" fillId="0" borderId="53" xfId="1" applyNumberFormat="1" applyFont="1" applyFill="1" applyBorder="1" applyAlignment="1">
      <alignment horizontal="center" vertical="center"/>
    </xf>
    <xf numFmtId="9" fontId="12" fillId="0" borderId="48" xfId="2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36" xfId="0" applyFont="1" applyBorder="1" applyAlignment="1">
      <alignment horizontal="right" vertical="center"/>
    </xf>
    <xf numFmtId="0" fontId="13" fillId="0" borderId="41" xfId="0" applyFont="1" applyBorder="1" applyAlignment="1">
      <alignment horizontal="center" vertical="center"/>
    </xf>
    <xf numFmtId="9" fontId="14" fillId="0" borderId="54" xfId="2" applyFont="1" applyFill="1" applyBorder="1" applyAlignment="1">
      <alignment horizontal="center" vertical="center"/>
    </xf>
    <xf numFmtId="9" fontId="13" fillId="0" borderId="55" xfId="2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7" fillId="0" borderId="28" xfId="0" applyFont="1" applyBorder="1" applyAlignment="1">
      <alignment horizontal="left" vertical="center" indent="4"/>
    </xf>
    <xf numFmtId="3" fontId="17" fillId="0" borderId="29" xfId="1" applyNumberFormat="1" applyFont="1" applyFill="1" applyBorder="1" applyAlignment="1">
      <alignment horizontal="center" vertical="center"/>
    </xf>
    <xf numFmtId="3" fontId="17" fillId="0" borderId="30" xfId="1" applyNumberFormat="1" applyFont="1" applyFill="1" applyBorder="1" applyAlignment="1">
      <alignment horizontal="center" vertical="center"/>
    </xf>
    <xf numFmtId="3" fontId="17" fillId="0" borderId="31" xfId="1" applyNumberFormat="1" applyFont="1" applyFill="1" applyBorder="1" applyAlignment="1">
      <alignment horizontal="center" vertical="center"/>
    </xf>
    <xf numFmtId="3" fontId="18" fillId="0" borderId="32" xfId="1" applyNumberFormat="1" applyFont="1" applyFill="1" applyBorder="1" applyAlignment="1">
      <alignment horizontal="center" vertical="center"/>
    </xf>
    <xf numFmtId="9" fontId="19" fillId="0" borderId="33" xfId="2" applyFont="1" applyFill="1" applyBorder="1" applyAlignment="1">
      <alignment horizontal="center" vertical="center"/>
    </xf>
    <xf numFmtId="3" fontId="18" fillId="3" borderId="34" xfId="1" applyNumberFormat="1" applyFont="1" applyFill="1" applyBorder="1" applyAlignment="1">
      <alignment horizontal="center" vertical="center"/>
    </xf>
    <xf numFmtId="3" fontId="18" fillId="0" borderId="56" xfId="1" applyNumberFormat="1" applyFont="1" applyFill="1" applyBorder="1" applyAlignment="1">
      <alignment horizontal="center" vertical="center"/>
    </xf>
    <xf numFmtId="3" fontId="17" fillId="0" borderId="35" xfId="1" applyNumberFormat="1" applyFont="1" applyFill="1" applyBorder="1" applyAlignment="1">
      <alignment horizontal="center" vertical="center"/>
    </xf>
    <xf numFmtId="9" fontId="19" fillId="0" borderId="31" xfId="2" applyFont="1" applyFill="1" applyBorder="1" applyAlignment="1">
      <alignment horizontal="center" vertical="center"/>
    </xf>
    <xf numFmtId="10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19" xfId="0" applyFont="1" applyBorder="1" applyAlignment="1">
      <alignment horizontal="left" vertical="center" indent="4"/>
    </xf>
    <xf numFmtId="3" fontId="17" fillId="0" borderId="20" xfId="1" applyNumberFormat="1" applyFont="1" applyFill="1" applyBorder="1" applyAlignment="1">
      <alignment horizontal="center" vertical="center"/>
    </xf>
    <xf numFmtId="3" fontId="17" fillId="0" borderId="21" xfId="1" applyNumberFormat="1" applyFont="1" applyFill="1" applyBorder="1" applyAlignment="1">
      <alignment horizontal="center" vertical="center"/>
    </xf>
    <xf numFmtId="3" fontId="17" fillId="0" borderId="22" xfId="1" applyNumberFormat="1" applyFont="1" applyFill="1" applyBorder="1" applyAlignment="1">
      <alignment horizontal="center" vertical="center"/>
    </xf>
    <xf numFmtId="3" fontId="18" fillId="0" borderId="23" xfId="1" applyNumberFormat="1" applyFont="1" applyFill="1" applyBorder="1" applyAlignment="1">
      <alignment horizontal="center" vertical="center"/>
    </xf>
    <xf numFmtId="9" fontId="19" fillId="0" borderId="24" xfId="2" applyFont="1" applyFill="1" applyBorder="1" applyAlignment="1">
      <alignment horizontal="center" vertical="center"/>
    </xf>
    <xf numFmtId="3" fontId="18" fillId="3" borderId="25" xfId="1" applyNumberFormat="1" applyFont="1" applyFill="1" applyBorder="1" applyAlignment="1">
      <alignment horizontal="center" vertical="center"/>
    </xf>
    <xf numFmtId="3" fontId="18" fillId="0" borderId="57" xfId="1" applyNumberFormat="1" applyFont="1" applyFill="1" applyBorder="1" applyAlignment="1">
      <alignment horizontal="center" vertical="center"/>
    </xf>
    <xf numFmtId="3" fontId="17" fillId="0" borderId="58" xfId="1" applyNumberFormat="1" applyFont="1" applyFill="1" applyBorder="1" applyAlignment="1">
      <alignment horizontal="center" vertical="center"/>
    </xf>
    <xf numFmtId="9" fontId="19" fillId="0" borderId="22" xfId="2" applyFont="1" applyFill="1" applyBorder="1" applyAlignment="1">
      <alignment horizontal="center" vertical="center"/>
    </xf>
    <xf numFmtId="0" fontId="17" fillId="0" borderId="59" xfId="0" applyFont="1" applyBorder="1" applyAlignment="1">
      <alignment horizontal="left" vertical="center" indent="4"/>
    </xf>
    <xf numFmtId="3" fontId="17" fillId="0" borderId="60" xfId="1" applyNumberFormat="1" applyFont="1" applyFill="1" applyBorder="1" applyAlignment="1">
      <alignment horizontal="center" vertical="center"/>
    </xf>
    <xf numFmtId="3" fontId="17" fillId="0" borderId="61" xfId="1" applyNumberFormat="1" applyFont="1" applyFill="1" applyBorder="1" applyAlignment="1">
      <alignment horizontal="center" vertical="center"/>
    </xf>
    <xf numFmtId="3" fontId="17" fillId="0" borderId="62" xfId="1" applyNumberFormat="1" applyFont="1" applyFill="1" applyBorder="1" applyAlignment="1">
      <alignment horizontal="center" vertical="center"/>
    </xf>
    <xf numFmtId="3" fontId="18" fillId="0" borderId="63" xfId="1" applyNumberFormat="1" applyFont="1" applyFill="1" applyBorder="1" applyAlignment="1">
      <alignment horizontal="center" vertical="center"/>
    </xf>
    <xf numFmtId="9" fontId="19" fillId="0" borderId="64" xfId="2" applyFont="1" applyFill="1" applyBorder="1" applyAlignment="1">
      <alignment horizontal="center" vertical="center"/>
    </xf>
    <xf numFmtId="3" fontId="18" fillId="3" borderId="65" xfId="1" applyNumberFormat="1" applyFont="1" applyFill="1" applyBorder="1" applyAlignment="1">
      <alignment horizontal="center" vertical="center"/>
    </xf>
    <xf numFmtId="3" fontId="18" fillId="0" borderId="66" xfId="1" applyNumberFormat="1" applyFont="1" applyFill="1" applyBorder="1" applyAlignment="1">
      <alignment horizontal="center" vertical="center"/>
    </xf>
    <xf numFmtId="3" fontId="17" fillId="0" borderId="67" xfId="1" applyNumberFormat="1" applyFont="1" applyFill="1" applyBorder="1" applyAlignment="1">
      <alignment horizontal="center" vertical="center"/>
    </xf>
    <xf numFmtId="9" fontId="19" fillId="0" borderId="62" xfId="2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indent="1"/>
    </xf>
    <xf numFmtId="3" fontId="11" fillId="0" borderId="11" xfId="1" applyNumberFormat="1" applyFont="1" applyFill="1" applyBorder="1" applyAlignment="1">
      <alignment horizontal="center" vertical="center"/>
    </xf>
    <xf numFmtId="3" fontId="11" fillId="0" borderId="12" xfId="1" applyNumberFormat="1" applyFont="1" applyFill="1" applyBorder="1" applyAlignment="1">
      <alignment horizontal="center" vertical="center"/>
    </xf>
    <xf numFmtId="3" fontId="11" fillId="0" borderId="13" xfId="1" applyNumberFormat="1" applyFont="1" applyFill="1" applyBorder="1" applyAlignment="1">
      <alignment horizontal="center" vertical="center"/>
    </xf>
    <xf numFmtId="3" fontId="11" fillId="0" borderId="14" xfId="1" applyNumberFormat="1" applyFont="1" applyFill="1" applyBorder="1" applyAlignment="1">
      <alignment horizontal="center" vertical="center"/>
    </xf>
    <xf numFmtId="9" fontId="16" fillId="0" borderId="15" xfId="2" applyFont="1" applyFill="1" applyBorder="1" applyAlignment="1">
      <alignment horizontal="center" vertical="center"/>
    </xf>
    <xf numFmtId="3" fontId="11" fillId="3" borderId="16" xfId="1" applyNumberFormat="1" applyFont="1" applyFill="1" applyBorder="1" applyAlignment="1">
      <alignment horizontal="center" vertical="center"/>
    </xf>
    <xf numFmtId="3" fontId="11" fillId="0" borderId="17" xfId="1" applyNumberFormat="1" applyFont="1" applyFill="1" applyBorder="1" applyAlignment="1">
      <alignment horizontal="center" vertical="center"/>
    </xf>
    <xf numFmtId="3" fontId="11" fillId="0" borderId="18" xfId="1" applyNumberFormat="1" applyFont="1" applyFill="1" applyBorder="1" applyAlignment="1">
      <alignment horizontal="center" vertical="center"/>
    </xf>
    <xf numFmtId="9" fontId="16" fillId="0" borderId="13" xfId="2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center" indent="4"/>
    </xf>
    <xf numFmtId="3" fontId="17" fillId="0" borderId="37" xfId="1" applyNumberFormat="1" applyFont="1" applyFill="1" applyBorder="1" applyAlignment="1">
      <alignment horizontal="center" vertical="center"/>
    </xf>
    <xf numFmtId="3" fontId="17" fillId="0" borderId="38" xfId="1" applyNumberFormat="1" applyFont="1" applyFill="1" applyBorder="1" applyAlignment="1">
      <alignment horizontal="center" vertical="center"/>
    </xf>
    <xf numFmtId="3" fontId="17" fillId="0" borderId="39" xfId="1" applyNumberFormat="1" applyFont="1" applyFill="1" applyBorder="1" applyAlignment="1">
      <alignment horizontal="center" vertical="center"/>
    </xf>
    <xf numFmtId="3" fontId="18" fillId="0" borderId="40" xfId="1" applyNumberFormat="1" applyFont="1" applyFill="1" applyBorder="1" applyAlignment="1">
      <alignment horizontal="center" vertical="center"/>
    </xf>
    <xf numFmtId="9" fontId="19" fillId="0" borderId="41" xfId="2" applyFont="1" applyFill="1" applyBorder="1" applyAlignment="1">
      <alignment horizontal="center" vertical="center"/>
    </xf>
    <xf numFmtId="3" fontId="18" fillId="0" borderId="68" xfId="1" applyNumberFormat="1" applyFont="1" applyFill="1" applyBorder="1" applyAlignment="1">
      <alignment horizontal="center" vertical="center"/>
    </xf>
    <xf numFmtId="3" fontId="18" fillId="3" borderId="42" xfId="1" applyNumberFormat="1" applyFont="1" applyFill="1" applyBorder="1" applyAlignment="1">
      <alignment horizontal="center" vertical="center"/>
    </xf>
    <xf numFmtId="3" fontId="18" fillId="0" borderId="54" xfId="1" applyNumberFormat="1" applyFont="1" applyFill="1" applyBorder="1" applyAlignment="1">
      <alignment horizontal="center" vertical="center"/>
    </xf>
    <xf numFmtId="3" fontId="17" fillId="0" borderId="55" xfId="1" applyNumberFormat="1" applyFont="1" applyFill="1" applyBorder="1" applyAlignment="1">
      <alignment horizontal="center" vertical="center"/>
    </xf>
    <xf numFmtId="9" fontId="19" fillId="0" borderId="39" xfId="2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3" fontId="0" fillId="0" borderId="0" xfId="0" applyNumberFormat="1" applyAlignment="1">
      <alignment horizontal="center"/>
    </xf>
    <xf numFmtId="0" fontId="11" fillId="4" borderId="69" xfId="0" applyFont="1" applyFill="1" applyBorder="1" applyAlignment="1">
      <alignment horizontal="left" vertical="center" indent="1"/>
    </xf>
    <xf numFmtId="3" fontId="2" fillId="3" borderId="70" xfId="0" applyNumberFormat="1" applyFont="1" applyFill="1" applyBorder="1"/>
    <xf numFmtId="3" fontId="2" fillId="3" borderId="71" xfId="0" applyNumberFormat="1" applyFont="1" applyFill="1" applyBorder="1"/>
    <xf numFmtId="3" fontId="2" fillId="3" borderId="69" xfId="0" applyNumberFormat="1" applyFont="1" applyFill="1" applyBorder="1"/>
    <xf numFmtId="9" fontId="2" fillId="3" borderId="72" xfId="2" applyFont="1" applyFill="1" applyBorder="1" applyAlignment="1">
      <alignment horizontal="center"/>
    </xf>
    <xf numFmtId="3" fontId="2" fillId="3" borderId="73" xfId="0" applyNumberFormat="1" applyFont="1" applyFill="1" applyBorder="1"/>
    <xf numFmtId="9" fontId="20" fillId="3" borderId="72" xfId="2" applyFont="1" applyFill="1" applyBorder="1" applyAlignment="1">
      <alignment horizontal="center"/>
    </xf>
    <xf numFmtId="3" fontId="2" fillId="3" borderId="74" xfId="0" applyNumberFormat="1" applyFont="1" applyFill="1" applyBorder="1" applyAlignment="1">
      <alignment horizontal="center" vertical="center"/>
    </xf>
    <xf numFmtId="3" fontId="2" fillId="3" borderId="69" xfId="0" applyNumberFormat="1" applyFont="1" applyFill="1" applyBorder="1" applyAlignment="1">
      <alignment horizontal="center" vertical="center"/>
    </xf>
    <xf numFmtId="3" fontId="2" fillId="3" borderId="69" xfId="0" applyNumberFormat="1" applyFont="1" applyFill="1" applyBorder="1" applyAlignment="1">
      <alignment horizontal="center"/>
    </xf>
    <xf numFmtId="0" fontId="2" fillId="0" borderId="0" xfId="0" applyFont="1"/>
    <xf numFmtId="0" fontId="0" fillId="5" borderId="75" xfId="0" applyFill="1" applyBorder="1"/>
    <xf numFmtId="3" fontId="0" fillId="5" borderId="76" xfId="0" applyNumberFormat="1" applyFill="1" applyBorder="1"/>
    <xf numFmtId="3" fontId="0" fillId="5" borderId="77" xfId="0" applyNumberFormat="1" applyFill="1" applyBorder="1"/>
    <xf numFmtId="3" fontId="2" fillId="5" borderId="75" xfId="0" applyNumberFormat="1" applyFont="1" applyFill="1" applyBorder="1"/>
    <xf numFmtId="9" fontId="21" fillId="5" borderId="78" xfId="2" applyFont="1" applyFill="1" applyBorder="1" applyAlignment="1">
      <alignment horizontal="center"/>
    </xf>
    <xf numFmtId="3" fontId="0" fillId="5" borderId="79" xfId="0" applyNumberFormat="1" applyFill="1" applyBorder="1"/>
    <xf numFmtId="3" fontId="2" fillId="5" borderId="34" xfId="0" applyNumberFormat="1" applyFont="1" applyFill="1" applyBorder="1" applyAlignment="1">
      <alignment horizontal="center" vertical="center"/>
    </xf>
    <xf numFmtId="3" fontId="0" fillId="5" borderId="75" xfId="0" applyNumberFormat="1" applyFill="1" applyBorder="1" applyAlignment="1">
      <alignment horizontal="center" vertical="center"/>
    </xf>
    <xf numFmtId="3" fontId="0" fillId="5" borderId="75" xfId="0" applyNumberFormat="1" applyFill="1" applyBorder="1" applyAlignment="1">
      <alignment horizontal="center"/>
    </xf>
    <xf numFmtId="9" fontId="0" fillId="5" borderId="78" xfId="2" applyFont="1" applyFill="1" applyBorder="1" applyAlignment="1">
      <alignment horizontal="center"/>
    </xf>
    <xf numFmtId="0" fontId="13" fillId="0" borderId="75" xfId="0" applyFont="1" applyBorder="1" applyAlignment="1">
      <alignment horizontal="right" vertical="center"/>
    </xf>
    <xf numFmtId="9" fontId="13" fillId="0" borderId="76" xfId="2" applyFont="1" applyFill="1" applyBorder="1" applyAlignment="1">
      <alignment horizontal="center" vertical="center"/>
    </xf>
    <xf numFmtId="9" fontId="13" fillId="0" borderId="77" xfId="2" applyFont="1" applyFill="1" applyBorder="1" applyAlignment="1">
      <alignment horizontal="center" vertical="center"/>
    </xf>
    <xf numFmtId="9" fontId="14" fillId="0" borderId="75" xfId="2" applyFont="1" applyFill="1" applyBorder="1" applyAlignment="1">
      <alignment horizontal="center" vertical="center"/>
    </xf>
    <xf numFmtId="9" fontId="13" fillId="0" borderId="78" xfId="2" applyFont="1" applyFill="1" applyBorder="1" applyAlignment="1">
      <alignment horizontal="center" vertical="center"/>
    </xf>
    <xf numFmtId="9" fontId="13" fillId="0" borderId="79" xfId="2" applyFont="1" applyFill="1" applyBorder="1" applyAlignment="1">
      <alignment horizontal="center" vertical="center"/>
    </xf>
    <xf numFmtId="9" fontId="14" fillId="3" borderId="34" xfId="2" applyFont="1" applyFill="1" applyBorder="1" applyAlignment="1">
      <alignment horizontal="center" vertical="center"/>
    </xf>
    <xf numFmtId="9" fontId="13" fillId="0" borderId="75" xfId="2" applyFont="1" applyFill="1" applyBorder="1" applyAlignment="1">
      <alignment horizontal="center" vertical="center"/>
    </xf>
    <xf numFmtId="0" fontId="13" fillId="0" borderId="80" xfId="0" applyFont="1" applyBorder="1" applyAlignment="1">
      <alignment horizontal="right" vertical="center"/>
    </xf>
    <xf numFmtId="9" fontId="13" fillId="0" borderId="81" xfId="2" applyFont="1" applyFill="1" applyBorder="1" applyAlignment="1">
      <alignment horizontal="center" vertical="center"/>
    </xf>
    <xf numFmtId="9" fontId="13" fillId="0" borderId="82" xfId="2" applyFont="1" applyFill="1" applyBorder="1" applyAlignment="1">
      <alignment horizontal="center" vertical="center"/>
    </xf>
    <xf numFmtId="9" fontId="14" fillId="0" borderId="80" xfId="2" applyFont="1" applyFill="1" applyBorder="1" applyAlignment="1">
      <alignment horizontal="center" vertical="center"/>
    </xf>
    <xf numFmtId="9" fontId="13" fillId="0" borderId="83" xfId="2" applyFont="1" applyFill="1" applyBorder="1" applyAlignment="1">
      <alignment horizontal="center" vertical="center"/>
    </xf>
    <xf numFmtId="9" fontId="13" fillId="0" borderId="84" xfId="2" applyFont="1" applyFill="1" applyBorder="1" applyAlignment="1">
      <alignment horizontal="center" vertical="center"/>
    </xf>
    <xf numFmtId="9" fontId="14" fillId="3" borderId="25" xfId="2" applyFont="1" applyFill="1" applyBorder="1" applyAlignment="1">
      <alignment horizontal="center" vertical="center"/>
    </xf>
    <xf numFmtId="9" fontId="13" fillId="0" borderId="80" xfId="2" applyFont="1" applyFill="1" applyBorder="1" applyAlignment="1">
      <alignment horizontal="center" vertical="center"/>
    </xf>
    <xf numFmtId="0" fontId="13" fillId="0" borderId="85" xfId="0" applyFont="1" applyBorder="1" applyAlignment="1">
      <alignment horizontal="right" vertical="center"/>
    </xf>
    <xf numFmtId="9" fontId="13" fillId="0" borderId="86" xfId="2" applyFont="1" applyFill="1" applyBorder="1" applyAlignment="1">
      <alignment horizontal="center" vertical="center"/>
    </xf>
    <xf numFmtId="9" fontId="13" fillId="0" borderId="87" xfId="2" applyFont="1" applyFill="1" applyBorder="1" applyAlignment="1">
      <alignment horizontal="center" vertical="center"/>
    </xf>
    <xf numFmtId="9" fontId="14" fillId="0" borderId="85" xfId="2" applyFont="1" applyFill="1" applyBorder="1" applyAlignment="1">
      <alignment horizontal="center" vertical="center"/>
    </xf>
    <xf numFmtId="9" fontId="13" fillId="0" borderId="88" xfId="2" applyFont="1" applyFill="1" applyBorder="1" applyAlignment="1">
      <alignment horizontal="center" vertical="center"/>
    </xf>
    <xf numFmtId="9" fontId="13" fillId="0" borderId="89" xfId="2" applyFont="1" applyFill="1" applyBorder="1" applyAlignment="1">
      <alignment horizontal="center" vertical="center"/>
    </xf>
    <xf numFmtId="9" fontId="14" fillId="3" borderId="65" xfId="2" applyFont="1" applyFill="1" applyBorder="1" applyAlignment="1">
      <alignment horizontal="center" vertical="center"/>
    </xf>
    <xf numFmtId="9" fontId="13" fillId="0" borderId="85" xfId="2" applyFont="1" applyFill="1" applyBorder="1" applyAlignment="1">
      <alignment horizontal="center" vertical="center"/>
    </xf>
    <xf numFmtId="0" fontId="11" fillId="4" borderId="90" xfId="0" applyFont="1" applyFill="1" applyBorder="1" applyAlignment="1">
      <alignment horizontal="left" vertical="center" indent="1"/>
    </xf>
    <xf numFmtId="3" fontId="2" fillId="3" borderId="91" xfId="0" applyNumberFormat="1" applyFont="1" applyFill="1" applyBorder="1"/>
    <xf numFmtId="3" fontId="2" fillId="3" borderId="92" xfId="0" applyNumberFormat="1" applyFont="1" applyFill="1" applyBorder="1"/>
    <xf numFmtId="3" fontId="2" fillId="3" borderId="90" xfId="0" applyNumberFormat="1" applyFont="1" applyFill="1" applyBorder="1"/>
    <xf numFmtId="9" fontId="20" fillId="3" borderId="93" xfId="2" applyFont="1" applyFill="1" applyBorder="1" applyAlignment="1">
      <alignment horizontal="center"/>
    </xf>
    <xf numFmtId="3" fontId="2" fillId="3" borderId="94" xfId="0" applyNumberFormat="1" applyFont="1" applyFill="1" applyBorder="1"/>
    <xf numFmtId="3" fontId="2" fillId="3" borderId="95" xfId="0" applyNumberFormat="1" applyFont="1" applyFill="1" applyBorder="1" applyAlignment="1">
      <alignment horizontal="center" vertical="center"/>
    </xf>
    <xf numFmtId="3" fontId="2" fillId="3" borderId="90" xfId="0" applyNumberFormat="1" applyFont="1" applyFill="1" applyBorder="1" applyAlignment="1">
      <alignment horizontal="center" vertical="center"/>
    </xf>
    <xf numFmtId="3" fontId="2" fillId="3" borderId="90" xfId="0" applyNumberFormat="1" applyFont="1" applyFill="1" applyBorder="1" applyAlignment="1">
      <alignment horizontal="center"/>
    </xf>
    <xf numFmtId="9" fontId="2" fillId="3" borderId="93" xfId="2" applyFont="1" applyFill="1" applyBorder="1" applyAlignment="1">
      <alignment horizontal="center"/>
    </xf>
    <xf numFmtId="0" fontId="13" fillId="0" borderId="96" xfId="0" applyFont="1" applyBorder="1" applyAlignment="1">
      <alignment horizontal="right" vertical="center"/>
    </xf>
    <xf numFmtId="9" fontId="13" fillId="0" borderId="97" xfId="2" applyFont="1" applyFill="1" applyBorder="1" applyAlignment="1">
      <alignment horizontal="center" vertical="center"/>
    </xf>
    <xf numFmtId="9" fontId="13" fillId="0" borderId="98" xfId="2" applyFont="1" applyFill="1" applyBorder="1" applyAlignment="1">
      <alignment horizontal="center" vertical="center"/>
    </xf>
    <xf numFmtId="9" fontId="14" fillId="0" borderId="96" xfId="2" applyFont="1" applyFill="1" applyBorder="1" applyAlignment="1">
      <alignment horizontal="center" vertical="center"/>
    </xf>
    <xf numFmtId="9" fontId="13" fillId="0" borderId="99" xfId="2" applyFont="1" applyFill="1" applyBorder="1" applyAlignment="1">
      <alignment horizontal="center" vertical="center"/>
    </xf>
    <xf numFmtId="9" fontId="13" fillId="0" borderId="100" xfId="2" applyFont="1" applyFill="1" applyBorder="1" applyAlignment="1">
      <alignment horizontal="center" vertical="center"/>
    </xf>
    <xf numFmtId="9" fontId="14" fillId="3" borderId="101" xfId="2" applyFont="1" applyFill="1" applyBorder="1" applyAlignment="1">
      <alignment horizontal="center" vertical="center"/>
    </xf>
    <xf numFmtId="9" fontId="13" fillId="0" borderId="96" xfId="2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9" fontId="13" fillId="0" borderId="0" xfId="2" applyFont="1" applyFill="1" applyBorder="1" applyAlignment="1">
      <alignment horizontal="center" vertical="center"/>
    </xf>
    <xf numFmtId="9" fontId="14" fillId="0" borderId="0" xfId="2" applyFont="1" applyFill="1" applyBorder="1" applyAlignment="1">
      <alignment horizontal="center" vertical="center"/>
    </xf>
    <xf numFmtId="9" fontId="14" fillId="3" borderId="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4" borderId="69" xfId="0" applyFont="1" applyFill="1" applyBorder="1" applyAlignment="1">
      <alignment horizontal="left" vertical="center"/>
    </xf>
    <xf numFmtId="3" fontId="2" fillId="3" borderId="70" xfId="0" applyNumberFormat="1" applyFont="1" applyFill="1" applyBorder="1" applyAlignment="1">
      <alignment vertical="center"/>
    </xf>
    <xf numFmtId="3" fontId="2" fillId="3" borderId="71" xfId="0" applyNumberFormat="1" applyFont="1" applyFill="1" applyBorder="1" applyAlignment="1">
      <alignment vertical="center"/>
    </xf>
    <xf numFmtId="3" fontId="2" fillId="3" borderId="69" xfId="0" applyNumberFormat="1" applyFont="1" applyFill="1" applyBorder="1" applyAlignment="1">
      <alignment vertical="center"/>
    </xf>
    <xf numFmtId="9" fontId="2" fillId="3" borderId="72" xfId="2" applyFont="1" applyFill="1" applyBorder="1" applyAlignment="1">
      <alignment horizontal="center" vertical="center"/>
    </xf>
    <xf numFmtId="3" fontId="22" fillId="3" borderId="74" xfId="0" applyNumberFormat="1" applyFont="1" applyFill="1" applyBorder="1" applyAlignment="1">
      <alignment horizontal="center" vertical="center"/>
    </xf>
    <xf numFmtId="3" fontId="22" fillId="3" borderId="69" xfId="0" applyNumberFormat="1" applyFont="1" applyFill="1" applyBorder="1" applyAlignment="1">
      <alignment horizontal="center" vertical="center"/>
    </xf>
    <xf numFmtId="9" fontId="22" fillId="3" borderId="72" xfId="2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9" fontId="13" fillId="0" borderId="102" xfId="2" applyFont="1" applyFill="1" applyBorder="1" applyAlignment="1">
      <alignment horizontal="right" vertical="center"/>
    </xf>
    <xf numFmtId="9" fontId="23" fillId="0" borderId="103" xfId="2" applyFont="1" applyFill="1" applyBorder="1" applyAlignment="1">
      <alignment vertical="center"/>
    </xf>
    <xf numFmtId="9" fontId="23" fillId="0" borderId="104" xfId="2" applyFont="1" applyFill="1" applyBorder="1" applyAlignment="1">
      <alignment vertical="center"/>
    </xf>
    <xf numFmtId="9" fontId="23" fillId="0" borderId="105" xfId="2" applyFont="1" applyFill="1" applyBorder="1" applyAlignment="1">
      <alignment horizontal="center" vertical="center"/>
    </xf>
    <xf numFmtId="9" fontId="24" fillId="0" borderId="42" xfId="2" applyFont="1" applyFill="1" applyBorder="1" applyAlignment="1">
      <alignment horizontal="center" vertical="center"/>
    </xf>
    <xf numFmtId="9" fontId="24" fillId="0" borderId="102" xfId="2" applyFont="1" applyFill="1" applyBorder="1" applyAlignment="1">
      <alignment horizontal="center" vertical="center"/>
    </xf>
    <xf numFmtId="9" fontId="24" fillId="0" borderId="105" xfId="2" applyFont="1" applyFill="1" applyBorder="1" applyAlignment="1">
      <alignment horizontal="center" vertical="center"/>
    </xf>
    <xf numFmtId="9" fontId="23" fillId="0" borderId="0" xfId="2" applyFont="1" applyFill="1" applyAlignment="1">
      <alignment vertical="center"/>
    </xf>
    <xf numFmtId="3" fontId="25" fillId="5" borderId="79" xfId="0" applyNumberFormat="1" applyFont="1" applyFill="1" applyBorder="1"/>
    <xf numFmtId="3" fontId="25" fillId="5" borderId="76" xfId="0" applyNumberFormat="1" applyFont="1" applyFill="1" applyBorder="1"/>
    <xf numFmtId="3" fontId="25" fillId="5" borderId="77" xfId="0" applyNumberFormat="1" applyFont="1" applyFill="1" applyBorder="1"/>
    <xf numFmtId="3" fontId="22" fillId="5" borderId="34" xfId="0" applyNumberFormat="1" applyFont="1" applyFill="1" applyBorder="1" applyAlignment="1">
      <alignment horizontal="center" vertical="center"/>
    </xf>
    <xf numFmtId="3" fontId="25" fillId="5" borderId="75" xfId="0" applyNumberFormat="1" applyFont="1" applyFill="1" applyBorder="1" applyAlignment="1">
      <alignment horizontal="center" vertical="center"/>
    </xf>
    <xf numFmtId="3" fontId="25" fillId="5" borderId="75" xfId="0" applyNumberFormat="1" applyFont="1" applyFill="1" applyBorder="1" applyAlignment="1">
      <alignment horizontal="center"/>
    </xf>
    <xf numFmtId="9" fontId="25" fillId="5" borderId="78" xfId="2" applyFont="1" applyFill="1" applyBorder="1" applyAlignment="1">
      <alignment horizontal="center"/>
    </xf>
    <xf numFmtId="9" fontId="13" fillId="0" borderId="85" xfId="2" applyFont="1" applyFill="1" applyBorder="1" applyAlignment="1">
      <alignment horizontal="right" vertical="center"/>
    </xf>
    <xf numFmtId="9" fontId="10" fillId="0" borderId="0" xfId="2" applyFont="1" applyAlignment="1">
      <alignment vertical="center"/>
    </xf>
    <xf numFmtId="9" fontId="13" fillId="0" borderId="0" xfId="2" applyFont="1" applyFill="1" applyAlignment="1">
      <alignment horizontal="left" vertical="center"/>
    </xf>
    <xf numFmtId="9" fontId="12" fillId="6" borderId="50" xfId="2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7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ashed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ashed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ashed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ashed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>
        <left/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Продажи" displayName="Продажи" ref="A3:Y40" totalsRowShown="0" headerRowBorderDxfId="26" tableBorderDxfId="25">
  <tableColumns count="25">
    <tableColumn id="1" xr3:uid="{00000000-0010-0000-0000-000001000000}" name="Наименование статьи" dataDxfId="24"/>
    <tableColumn id="2" xr3:uid="{00000000-0010-0000-0000-000002000000}" name="январь" dataDxfId="23" dataCellStyle="Финансовый"/>
    <tableColumn id="3" xr3:uid="{00000000-0010-0000-0000-000003000000}" name="февраль" dataDxfId="22" dataCellStyle="Финансовый"/>
    <tableColumn id="4" xr3:uid="{00000000-0010-0000-0000-000004000000}" name="март" dataDxfId="21" dataCellStyle="Финансовый"/>
    <tableColumn id="5" xr3:uid="{00000000-0010-0000-0000-000005000000}" name="1 кв." dataDxfId="20" dataCellStyle="Финансовый"/>
    <tableColumn id="6" xr3:uid="{00000000-0010-0000-0000-000006000000}" name="уд.вес 1 кв" dataDxfId="19"/>
    <tableColumn id="7" xr3:uid="{00000000-0010-0000-0000-000007000000}" name="апрель" dataDxfId="18" dataCellStyle="Финансовый"/>
    <tableColumn id="8" xr3:uid="{00000000-0010-0000-0000-000008000000}" name="май" dataDxfId="17" dataCellStyle="Финансовый"/>
    <tableColumn id="9" xr3:uid="{00000000-0010-0000-0000-000009000000}" name="июнь" dataDxfId="16" dataCellStyle="Финансовый"/>
    <tableColumn id="10" xr3:uid="{00000000-0010-0000-0000-00000A000000}" name="2 кв." dataDxfId="15" dataCellStyle="Финансовый"/>
    <tableColumn id="11" xr3:uid="{00000000-0010-0000-0000-00000B000000}" name="уд.вес 2 кв" dataDxfId="14"/>
    <tableColumn id="12" xr3:uid="{00000000-0010-0000-0000-00000C000000}" name="июль" dataDxfId="13" dataCellStyle="Финансовый"/>
    <tableColumn id="13" xr3:uid="{00000000-0010-0000-0000-00000D000000}" name="август" dataDxfId="12" dataCellStyle="Финансовый"/>
    <tableColumn id="14" xr3:uid="{00000000-0010-0000-0000-00000E000000}" name="сентябрь" dataDxfId="11" dataCellStyle="Финансовый"/>
    <tableColumn id="15" xr3:uid="{00000000-0010-0000-0000-00000F000000}" name="3 кв." dataDxfId="10" dataCellStyle="Финансовый"/>
    <tableColumn id="16" xr3:uid="{00000000-0010-0000-0000-000010000000}" name="Столбец1" dataDxfId="9"/>
    <tableColumn id="17" xr3:uid="{00000000-0010-0000-0000-000011000000}" name="октябрь" dataDxfId="8" dataCellStyle="Финансовый"/>
    <tableColumn id="18" xr3:uid="{00000000-0010-0000-0000-000012000000}" name="ноябрь" dataDxfId="7" dataCellStyle="Финансовый"/>
    <tableColumn id="19" xr3:uid="{00000000-0010-0000-0000-000013000000}" name="декабрь" dataDxfId="6" dataCellStyle="Финансовый"/>
    <tableColumn id="20" xr3:uid="{00000000-0010-0000-0000-000014000000}" name="4 кв." dataDxfId="5" dataCellStyle="Финансовый"/>
    <tableColumn id="21" xr3:uid="{00000000-0010-0000-0000-000015000000}" name="уд.вес 4 кв " dataDxfId="4"/>
    <tableColumn id="22" xr3:uid="{00000000-0010-0000-0000-000016000000}" name="ГОД" dataDxfId="3" dataCellStyle="Финансовый"/>
    <tableColumn id="23" xr3:uid="{00000000-0010-0000-0000-000017000000}" name="прошлый год" dataDxfId="2" dataCellStyle="Финансовый"/>
    <tableColumn id="24" xr3:uid="{00000000-0010-0000-0000-000018000000}" name="отклонение" dataDxfId="1" dataCellStyle="Финансовый"/>
    <tableColumn id="25" xr3:uid="{00000000-0010-0000-0000-000019000000}" name="темп роста" dataDxfId="0" dataCellStyle="Процентный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="Удельный вес в году"/>
    </ext>
  </extLst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6"/>
  <sheetViews>
    <sheetView tabSelected="1" workbookViewId="0">
      <pane xSplit="1" ySplit="4" topLeftCell="K68" activePane="bottomRight" state="frozen"/>
      <selection pane="topRight" activeCell="B1" sqref="B1"/>
      <selection pane="bottomLeft" activeCell="A5" sqref="A5"/>
      <selection pane="bottomRight" activeCell="O71" sqref="O71"/>
    </sheetView>
  </sheetViews>
  <sheetFormatPr defaultRowHeight="14.4" outlineLevelRow="1" outlineLevelCol="1" x14ac:dyDescent="0.3"/>
  <cols>
    <col min="1" max="1" width="32.109375" customWidth="1"/>
    <col min="2" max="2" width="9.109375" customWidth="1" outlineLevel="1"/>
    <col min="3" max="3" width="10.44140625" customWidth="1" outlineLevel="1"/>
    <col min="4" max="4" width="9.109375" customWidth="1" outlineLevel="1"/>
    <col min="5" max="5" width="10.88671875" bestFit="1" customWidth="1"/>
    <col min="6" max="6" width="9.33203125" style="142" customWidth="1"/>
    <col min="7" max="9" width="9.109375" customWidth="1" outlineLevel="1"/>
    <col min="10" max="10" width="11.88671875" bestFit="1" customWidth="1"/>
    <col min="11" max="11" width="9.44140625" style="142" customWidth="1"/>
    <col min="12" max="13" width="9.109375" customWidth="1" outlineLevel="1"/>
    <col min="14" max="14" width="11.33203125" customWidth="1" outlineLevel="1"/>
    <col min="15" max="15" width="11.88671875" bestFit="1" customWidth="1"/>
    <col min="16" max="16" width="8.44140625" style="142" customWidth="1"/>
    <col min="17" max="17" width="10.33203125" customWidth="1" outlineLevel="1"/>
    <col min="18" max="18" width="9.33203125" customWidth="1" outlineLevel="1"/>
    <col min="19" max="19" width="10.44140625" customWidth="1" outlineLevel="1"/>
    <col min="20" max="20" width="11.88671875" bestFit="1" customWidth="1"/>
    <col min="21" max="21" width="8.44140625" style="142" customWidth="1"/>
    <col min="22" max="22" width="10.5546875" customWidth="1"/>
    <col min="23" max="23" width="11.5546875" customWidth="1"/>
    <col min="24" max="24" width="11" customWidth="1"/>
    <col min="25" max="25" width="10.5546875" customWidth="1"/>
  </cols>
  <sheetData>
    <row r="1" spans="1:26" s="2" customFormat="1" ht="30.75" customHeight="1" x14ac:dyDescent="0.25">
      <c r="A1" s="1" t="s">
        <v>0</v>
      </c>
      <c r="D1" s="3"/>
      <c r="F1" s="4"/>
      <c r="K1" s="4"/>
      <c r="P1" s="4"/>
      <c r="U1" s="4"/>
    </row>
    <row r="2" spans="1:26" s="2" customFormat="1" ht="13.8" x14ac:dyDescent="0.25">
      <c r="A2" s="5" t="s">
        <v>1</v>
      </c>
      <c r="F2" s="4"/>
      <c r="K2" s="4"/>
      <c r="P2" s="4"/>
      <c r="U2" s="4"/>
    </row>
    <row r="3" spans="1:26" s="16" customFormat="1" ht="26.25" customHeight="1" x14ac:dyDescent="0.3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7" t="s">
        <v>8</v>
      </c>
      <c r="H3" s="8" t="s">
        <v>9</v>
      </c>
      <c r="I3" s="9" t="s">
        <v>10</v>
      </c>
      <c r="J3" s="10" t="s">
        <v>11</v>
      </c>
      <c r="K3" s="11" t="s">
        <v>12</v>
      </c>
      <c r="L3" s="7" t="s">
        <v>13</v>
      </c>
      <c r="M3" s="8" t="s">
        <v>14</v>
      </c>
      <c r="N3" s="9" t="s">
        <v>15</v>
      </c>
      <c r="O3" s="10" t="s">
        <v>16</v>
      </c>
      <c r="P3" s="11" t="s">
        <v>51</v>
      </c>
      <c r="Q3" s="7" t="s">
        <v>17</v>
      </c>
      <c r="R3" s="8" t="s">
        <v>18</v>
      </c>
      <c r="S3" s="9" t="s">
        <v>19</v>
      </c>
      <c r="T3" s="10" t="s">
        <v>20</v>
      </c>
      <c r="U3" s="11" t="s">
        <v>21</v>
      </c>
      <c r="V3" s="12" t="s">
        <v>22</v>
      </c>
      <c r="W3" s="13" t="s">
        <v>23</v>
      </c>
      <c r="X3" s="14" t="s">
        <v>24</v>
      </c>
      <c r="Y3" s="15" t="s">
        <v>25</v>
      </c>
    </row>
    <row r="4" spans="1:26" s="28" customFormat="1" ht="23.25" customHeight="1" x14ac:dyDescent="0.3">
      <c r="A4" s="17" t="s">
        <v>26</v>
      </c>
      <c r="B4" s="18">
        <f>B8+B22</f>
        <v>22800</v>
      </c>
      <c r="C4" s="19">
        <f>C8+C22</f>
        <v>25800</v>
      </c>
      <c r="D4" s="20">
        <f>D8+D22</f>
        <v>23899.526315789473</v>
      </c>
      <c r="E4" s="21"/>
      <c r="F4" s="22"/>
      <c r="G4" s="18">
        <f>G8+G22</f>
        <v>22100</v>
      </c>
      <c r="H4" s="19">
        <f>H8+H22</f>
        <v>24740</v>
      </c>
      <c r="I4" s="20">
        <f>I8+I22</f>
        <v>23250.000000000007</v>
      </c>
      <c r="J4" s="21"/>
      <c r="K4" s="22"/>
      <c r="L4" s="18">
        <f>L8+L22</f>
        <v>22150</v>
      </c>
      <c r="M4" s="19">
        <f>M8+M22</f>
        <v>24930</v>
      </c>
      <c r="N4" s="20">
        <f>N8+N22</f>
        <v>23319.999999999996</v>
      </c>
      <c r="O4" s="21">
        <f>O8+O22</f>
        <v>15300</v>
      </c>
      <c r="P4" s="22"/>
      <c r="Q4" s="18">
        <f>Q8+Q22</f>
        <v>27290.000000000004</v>
      </c>
      <c r="R4" s="19">
        <f>R8+R22</f>
        <v>33500</v>
      </c>
      <c r="S4" s="20">
        <f>S8+S22</f>
        <v>37700</v>
      </c>
      <c r="T4" s="21">
        <f>T8+T22</f>
        <v>47600</v>
      </c>
      <c r="U4" s="22"/>
      <c r="V4" s="23">
        <f>V8+V22</f>
        <v>62900</v>
      </c>
      <c r="W4" s="24">
        <f>W8+W22</f>
        <v>236100</v>
      </c>
      <c r="X4" s="25"/>
      <c r="Y4" s="26"/>
      <c r="Z4" s="27"/>
    </row>
    <row r="5" spans="1:26" s="28" customFormat="1" ht="10.5" customHeight="1" outlineLevel="1" x14ac:dyDescent="0.3">
      <c r="A5" s="29" t="s">
        <v>27</v>
      </c>
      <c r="B5" s="30"/>
      <c r="C5" s="31"/>
      <c r="D5" s="32"/>
      <c r="E5" s="33"/>
      <c r="F5" s="34"/>
      <c r="G5" s="30"/>
      <c r="H5" s="31"/>
      <c r="I5" s="32"/>
      <c r="J5" s="33"/>
      <c r="K5" s="34"/>
      <c r="L5" s="30"/>
      <c r="M5" s="31"/>
      <c r="N5" s="32"/>
      <c r="O5" s="33"/>
      <c r="P5" s="34"/>
      <c r="Q5" s="30"/>
      <c r="R5" s="31"/>
      <c r="S5" s="32"/>
      <c r="T5" s="33"/>
      <c r="U5" s="34"/>
      <c r="V5" s="35"/>
      <c r="W5" s="36"/>
      <c r="X5" s="37"/>
      <c r="Y5" s="38"/>
      <c r="Z5" s="27"/>
    </row>
    <row r="6" spans="1:26" s="28" customFormat="1" ht="16.5" customHeight="1" outlineLevel="1" x14ac:dyDescent="0.3">
      <c r="A6" s="39" t="s">
        <v>28</v>
      </c>
      <c r="B6" s="40">
        <v>11900</v>
      </c>
      <c r="C6" s="41">
        <v>13100</v>
      </c>
      <c r="D6" s="42">
        <v>12600</v>
      </c>
      <c r="E6" s="43"/>
      <c r="F6" s="44"/>
      <c r="G6" s="40">
        <v>11900</v>
      </c>
      <c r="H6" s="41">
        <v>13100</v>
      </c>
      <c r="I6" s="42">
        <v>12600</v>
      </c>
      <c r="J6" s="43"/>
      <c r="K6" s="44"/>
      <c r="L6" s="40">
        <v>11900</v>
      </c>
      <c r="M6" s="41">
        <v>13100</v>
      </c>
      <c r="N6" s="42">
        <v>12600</v>
      </c>
      <c r="O6" s="43"/>
      <c r="P6" s="44"/>
      <c r="Q6" s="40">
        <v>16000</v>
      </c>
      <c r="R6" s="41">
        <v>22000</v>
      </c>
      <c r="S6" s="42">
        <v>25000</v>
      </c>
      <c r="T6" s="43"/>
      <c r="U6" s="44"/>
      <c r="V6" s="45">
        <f t="shared" ref="V6" si="0">SUM(E6,J6,O6,T6)</f>
        <v>0</v>
      </c>
      <c r="W6" s="46">
        <v>136300</v>
      </c>
      <c r="X6" s="47"/>
      <c r="Y6" s="48"/>
      <c r="Z6" s="27"/>
    </row>
    <row r="7" spans="1:26" s="60" customFormat="1" ht="25.5" customHeight="1" x14ac:dyDescent="0.3">
      <c r="A7" s="49" t="s">
        <v>29</v>
      </c>
      <c r="B7" s="50"/>
      <c r="C7" s="51"/>
      <c r="D7" s="52"/>
      <c r="E7" s="53"/>
      <c r="F7" s="54"/>
      <c r="G7" s="50"/>
      <c r="H7" s="51"/>
      <c r="I7" s="52"/>
      <c r="J7" s="53"/>
      <c r="K7" s="54"/>
      <c r="L7" s="50"/>
      <c r="M7" s="51"/>
      <c r="N7" s="52"/>
      <c r="O7" s="53"/>
      <c r="P7" s="54"/>
      <c r="Q7" s="50"/>
      <c r="R7" s="51"/>
      <c r="S7" s="52"/>
      <c r="T7" s="53"/>
      <c r="U7" s="54"/>
      <c r="V7" s="55"/>
      <c r="W7" s="56"/>
      <c r="X7" s="57"/>
      <c r="Y7" s="58"/>
      <c r="Z7" s="59"/>
    </row>
    <row r="8" spans="1:26" s="72" customFormat="1" ht="17.25" customHeight="1" x14ac:dyDescent="0.3">
      <c r="A8" s="61" t="s">
        <v>30</v>
      </c>
      <c r="B8" s="62">
        <f>B9+B16</f>
        <v>14300</v>
      </c>
      <c r="C8" s="63">
        <f t="shared" ref="C8:E8" si="1">C9+C16</f>
        <v>18500</v>
      </c>
      <c r="D8" s="64">
        <f t="shared" si="1"/>
        <v>12999.526315789475</v>
      </c>
      <c r="E8" s="65"/>
      <c r="F8" s="66"/>
      <c r="G8" s="62">
        <f t="shared" ref="G8:J8" si="2">G9+G16</f>
        <v>13600</v>
      </c>
      <c r="H8" s="63">
        <f t="shared" si="2"/>
        <v>17440</v>
      </c>
      <c r="I8" s="64">
        <f t="shared" si="2"/>
        <v>12350.000000000007</v>
      </c>
      <c r="J8" s="65"/>
      <c r="K8" s="66"/>
      <c r="L8" s="62">
        <f t="shared" ref="L8:O8" si="3">L9+L16</f>
        <v>13650</v>
      </c>
      <c r="M8" s="63">
        <f t="shared" si="3"/>
        <v>17630</v>
      </c>
      <c r="N8" s="64">
        <f t="shared" si="3"/>
        <v>12419.999999999996</v>
      </c>
      <c r="O8" s="65"/>
      <c r="P8" s="66"/>
      <c r="Q8" s="62">
        <f t="shared" ref="Q8:T8" si="4">Q9+Q16</f>
        <v>17290.000000000004</v>
      </c>
      <c r="R8" s="63">
        <f t="shared" si="4"/>
        <v>21500</v>
      </c>
      <c r="S8" s="64">
        <f t="shared" si="4"/>
        <v>23700</v>
      </c>
      <c r="T8" s="65">
        <f t="shared" si="4"/>
        <v>28000</v>
      </c>
      <c r="U8" s="66"/>
      <c r="V8" s="67">
        <f>SUM(E8,J8,O8,T8)</f>
        <v>28000</v>
      </c>
      <c r="W8" s="68">
        <f t="shared" ref="W8" si="5">W9+W16</f>
        <v>152100</v>
      </c>
      <c r="X8" s="69"/>
      <c r="Y8" s="70"/>
      <c r="Z8" s="71"/>
    </row>
    <row r="9" spans="1:26" s="81" customFormat="1" ht="17.25" customHeight="1" x14ac:dyDescent="0.3">
      <c r="A9" s="73" t="s">
        <v>31</v>
      </c>
      <c r="B9" s="74">
        <f>SUM(B11:B15)</f>
        <v>8500</v>
      </c>
      <c r="C9" s="75">
        <f t="shared" ref="C9:E9" si="6">SUM(C11:C15)</f>
        <v>10000</v>
      </c>
      <c r="D9" s="76">
        <f t="shared" si="6"/>
        <v>9500</v>
      </c>
      <c r="E9" s="65"/>
      <c r="F9" s="77"/>
      <c r="G9" s="74">
        <f>SUM(G11:G14)</f>
        <v>6800</v>
      </c>
      <c r="H9" s="75">
        <f t="shared" ref="H9:I9" si="7">SUM(H11:H14)</f>
        <v>8540</v>
      </c>
      <c r="I9" s="76">
        <f t="shared" si="7"/>
        <v>10050.000000000004</v>
      </c>
      <c r="J9" s="65"/>
      <c r="K9" s="240"/>
      <c r="L9" s="74">
        <f>SUM(L11:L14)</f>
        <v>7850</v>
      </c>
      <c r="M9" s="75">
        <f t="shared" ref="M9:N9" si="8">SUM(M11:M14)</f>
        <v>7930</v>
      </c>
      <c r="N9" s="76">
        <f t="shared" si="8"/>
        <v>7319.9999999999955</v>
      </c>
      <c r="O9" s="65"/>
      <c r="P9" s="240"/>
      <c r="Q9" s="74">
        <f>SUM(Q11:Q14)</f>
        <v>11290.000000000002</v>
      </c>
      <c r="R9" s="75">
        <f t="shared" ref="R9:S9" si="9">SUM(R11:R14)</f>
        <v>10500</v>
      </c>
      <c r="S9" s="76">
        <f t="shared" si="9"/>
        <v>12700</v>
      </c>
      <c r="T9" s="65">
        <f t="shared" ref="T9" si="10">SUM(T11:T15)</f>
        <v>0</v>
      </c>
      <c r="U9" s="240"/>
      <c r="V9" s="67">
        <f t="shared" ref="V9" si="11">SUM(V11:V15)</f>
        <v>0</v>
      </c>
      <c r="W9" s="68">
        <f>SUM(W11:W14)</f>
        <v>86100</v>
      </c>
      <c r="X9" s="78"/>
      <c r="Y9" s="79"/>
      <c r="Z9" s="80"/>
    </row>
    <row r="10" spans="1:26" s="87" customFormat="1" ht="13.8" x14ac:dyDescent="0.3">
      <c r="A10" s="82" t="s">
        <v>32</v>
      </c>
      <c r="B10" s="50"/>
      <c r="C10" s="51"/>
      <c r="D10" s="52"/>
      <c r="E10" s="53"/>
      <c r="F10" s="83"/>
      <c r="G10" s="50"/>
      <c r="H10" s="51"/>
      <c r="I10" s="52"/>
      <c r="J10" s="53"/>
      <c r="K10" s="54"/>
      <c r="L10" s="50"/>
      <c r="M10" s="51"/>
      <c r="N10" s="52"/>
      <c r="O10" s="53"/>
      <c r="P10" s="54"/>
      <c r="Q10" s="50"/>
      <c r="R10" s="51"/>
      <c r="S10" s="52"/>
      <c r="T10" s="53"/>
      <c r="U10" s="54"/>
      <c r="V10" s="55"/>
      <c r="W10" s="84"/>
      <c r="X10" s="85"/>
      <c r="Y10" s="86"/>
      <c r="Z10" s="80"/>
    </row>
    <row r="11" spans="1:26" s="99" customFormat="1" ht="17.25" customHeight="1" outlineLevel="1" x14ac:dyDescent="0.3">
      <c r="A11" s="88" t="s">
        <v>33</v>
      </c>
      <c r="B11" s="89">
        <f>4695.61815336463-B15</f>
        <v>4135.6181533646304</v>
      </c>
      <c r="C11" s="90">
        <v>4724.2566510172146</v>
      </c>
      <c r="D11" s="91">
        <v>4598.0438184663535</v>
      </c>
      <c r="E11" s="92"/>
      <c r="F11" s="93"/>
      <c r="G11" s="89">
        <v>3390.9090909090905</v>
      </c>
      <c r="H11" s="90">
        <v>5049.090909090909</v>
      </c>
      <c r="I11" s="91">
        <v>5415.8227848101296</v>
      </c>
      <c r="J11" s="92"/>
      <c r="K11" s="93"/>
      <c r="L11" s="89">
        <v>3997.1962616822429</v>
      </c>
      <c r="M11" s="90">
        <v>3354</v>
      </c>
      <c r="N11" s="91">
        <v>3879.1269841269796</v>
      </c>
      <c r="O11" s="92"/>
      <c r="P11" s="93"/>
      <c r="Q11" s="89">
        <v>6829.3586005830903</v>
      </c>
      <c r="R11" s="90">
        <v>5506.2111801242236</v>
      </c>
      <c r="S11" s="91">
        <v>6935.2941176470595</v>
      </c>
      <c r="T11" s="92"/>
      <c r="U11" s="93"/>
      <c r="V11" s="94">
        <f t="shared" ref="V11:V15" si="12">SUM(E11,J11,O11,T11)</f>
        <v>0</v>
      </c>
      <c r="W11" s="95">
        <v>45621.739130434784</v>
      </c>
      <c r="X11" s="96"/>
      <c r="Y11" s="97"/>
      <c r="Z11" s="98"/>
    </row>
    <row r="12" spans="1:26" s="99" customFormat="1" ht="17.25" customHeight="1" outlineLevel="1" x14ac:dyDescent="0.3">
      <c r="A12" s="88" t="s">
        <v>34</v>
      </c>
      <c r="B12" s="89">
        <v>2766.8231611893584</v>
      </c>
      <c r="C12" s="90">
        <v>3255.0860719874804</v>
      </c>
      <c r="D12" s="91">
        <v>3092.3317683881064</v>
      </c>
      <c r="E12" s="92"/>
      <c r="F12" s="93"/>
      <c r="G12" s="89">
        <v>2556.8181818181815</v>
      </c>
      <c r="H12" s="90">
        <v>1818.1818181818182</v>
      </c>
      <c r="I12" s="91">
        <v>3476.3713080168773</v>
      </c>
      <c r="J12" s="92"/>
      <c r="K12" s="93"/>
      <c r="L12" s="89">
        <v>2581.7757009345792</v>
      </c>
      <c r="M12" s="90">
        <v>3089.7777777777778</v>
      </c>
      <c r="N12" s="91">
        <v>2445.2380952380954</v>
      </c>
      <c r="O12" s="92"/>
      <c r="P12" s="93"/>
      <c r="Q12" s="89">
        <v>3323.6151603498547</v>
      </c>
      <c r="R12" s="90">
        <v>3055.9006211180122</v>
      </c>
      <c r="S12" s="91">
        <v>3623.5294117647063</v>
      </c>
      <c r="T12" s="92"/>
      <c r="U12" s="93"/>
      <c r="V12" s="94">
        <f t="shared" si="12"/>
        <v>0</v>
      </c>
      <c r="W12" s="95">
        <v>28913.043478260872</v>
      </c>
      <c r="X12" s="96"/>
      <c r="Y12" s="97"/>
      <c r="Z12" s="98"/>
    </row>
    <row r="13" spans="1:26" s="99" customFormat="1" ht="17.25" customHeight="1" outlineLevel="1" x14ac:dyDescent="0.3">
      <c r="A13" s="88" t="s">
        <v>35</v>
      </c>
      <c r="B13" s="89">
        <v>595</v>
      </c>
      <c r="C13" s="90">
        <v>700.00000000000011</v>
      </c>
      <c r="D13" s="91">
        <v>665.00000000000011</v>
      </c>
      <c r="E13" s="92"/>
      <c r="F13" s="93"/>
      <c r="G13" s="89">
        <v>450</v>
      </c>
      <c r="H13" s="90">
        <v>1056</v>
      </c>
      <c r="I13" s="91">
        <v>857.80590717299583</v>
      </c>
      <c r="J13" s="92"/>
      <c r="K13" s="93"/>
      <c r="L13" s="89">
        <v>680</v>
      </c>
      <c r="M13" s="90">
        <v>880</v>
      </c>
      <c r="N13" s="91">
        <v>595.6349206349206</v>
      </c>
      <c r="O13" s="92"/>
      <c r="P13" s="93"/>
      <c r="Q13" s="89">
        <v>600</v>
      </c>
      <c r="R13" s="90">
        <v>1080</v>
      </c>
      <c r="S13" s="91">
        <v>1120</v>
      </c>
      <c r="T13" s="92"/>
      <c r="U13" s="93"/>
      <c r="V13" s="94">
        <f t="shared" si="12"/>
        <v>0</v>
      </c>
      <c r="W13" s="95">
        <v>7600</v>
      </c>
      <c r="X13" s="96"/>
      <c r="Y13" s="97"/>
      <c r="Z13" s="98"/>
    </row>
    <row r="14" spans="1:26" s="99" customFormat="1" ht="17.25" customHeight="1" outlineLevel="1" x14ac:dyDescent="0.3">
      <c r="A14" s="100" t="s">
        <v>36</v>
      </c>
      <c r="B14" s="101">
        <v>442.55868544600969</v>
      </c>
      <c r="C14" s="102">
        <v>520.65727699530555</v>
      </c>
      <c r="D14" s="103">
        <v>494.62441314554025</v>
      </c>
      <c r="E14" s="104"/>
      <c r="F14" s="105"/>
      <c r="G14" s="101">
        <v>402.27272727272776</v>
      </c>
      <c r="H14" s="102">
        <v>616.72727272727286</v>
      </c>
      <c r="I14" s="103">
        <v>300</v>
      </c>
      <c r="J14" s="104"/>
      <c r="K14" s="105"/>
      <c r="L14" s="101">
        <v>591.02803738317766</v>
      </c>
      <c r="M14" s="102">
        <v>606.22222222222251</v>
      </c>
      <c r="N14" s="103">
        <v>400</v>
      </c>
      <c r="O14" s="104"/>
      <c r="P14" s="105"/>
      <c r="Q14" s="101">
        <v>537.02623906705514</v>
      </c>
      <c r="R14" s="102">
        <v>857.88819875776437</v>
      </c>
      <c r="S14" s="103">
        <v>1021.1764705882347</v>
      </c>
      <c r="T14" s="104"/>
      <c r="U14" s="105"/>
      <c r="V14" s="106">
        <f t="shared" si="12"/>
        <v>0</v>
      </c>
      <c r="W14" s="107">
        <v>3965.2173913043443</v>
      </c>
      <c r="X14" s="108"/>
      <c r="Y14" s="109"/>
      <c r="Z14" s="98"/>
    </row>
    <row r="15" spans="1:26" s="99" customFormat="1" ht="17.25" customHeight="1" outlineLevel="1" x14ac:dyDescent="0.3">
      <c r="A15" s="110" t="s">
        <v>37</v>
      </c>
      <c r="B15" s="111">
        <v>560</v>
      </c>
      <c r="C15" s="112">
        <v>800</v>
      </c>
      <c r="D15" s="113">
        <v>650</v>
      </c>
      <c r="E15" s="114"/>
      <c r="F15" s="115"/>
      <c r="G15" s="111">
        <v>700</v>
      </c>
      <c r="H15" s="112">
        <v>1060</v>
      </c>
      <c r="I15" s="113">
        <v>650</v>
      </c>
      <c r="J15" s="114"/>
      <c r="K15" s="115"/>
      <c r="L15" s="111">
        <v>650</v>
      </c>
      <c r="M15" s="112">
        <v>870</v>
      </c>
      <c r="N15" s="113">
        <v>580</v>
      </c>
      <c r="O15" s="114"/>
      <c r="P15" s="115"/>
      <c r="Q15" s="111">
        <v>710</v>
      </c>
      <c r="R15" s="112">
        <v>1500</v>
      </c>
      <c r="S15" s="113">
        <v>1300</v>
      </c>
      <c r="T15" s="114"/>
      <c r="U15" s="115"/>
      <c r="V15" s="116">
        <f t="shared" si="12"/>
        <v>0</v>
      </c>
      <c r="W15" s="117">
        <v>8900</v>
      </c>
      <c r="X15" s="118"/>
      <c r="Y15" s="119"/>
      <c r="Z15" s="98"/>
    </row>
    <row r="16" spans="1:26" s="81" customFormat="1" ht="17.25" customHeight="1" x14ac:dyDescent="0.3">
      <c r="A16" s="73" t="s">
        <v>38</v>
      </c>
      <c r="B16" s="74">
        <f>SUM(B18:B21)</f>
        <v>5800</v>
      </c>
      <c r="C16" s="75">
        <f t="shared" ref="C16:E16" si="13">SUM(C18:C21)</f>
        <v>8500</v>
      </c>
      <c r="D16" s="76">
        <f t="shared" si="13"/>
        <v>3499.5263157894751</v>
      </c>
      <c r="E16" s="65"/>
      <c r="F16" s="77"/>
      <c r="G16" s="74">
        <f>SUM(G18:G21)</f>
        <v>6800</v>
      </c>
      <c r="H16" s="75">
        <f t="shared" ref="H16:J16" si="14">SUM(H18:H21)</f>
        <v>8900</v>
      </c>
      <c r="I16" s="76">
        <f t="shared" si="14"/>
        <v>2300.0000000000032</v>
      </c>
      <c r="J16" s="65"/>
      <c r="K16" s="77"/>
      <c r="L16" s="74">
        <f>SUM(L18:L21)</f>
        <v>5800</v>
      </c>
      <c r="M16" s="75">
        <f t="shared" ref="M16:O16" si="15">SUM(M18:M21)</f>
        <v>9700</v>
      </c>
      <c r="N16" s="76">
        <f t="shared" si="15"/>
        <v>5100.0000000000009</v>
      </c>
      <c r="O16" s="65">
        <f t="shared" si="15"/>
        <v>20600.000000000004</v>
      </c>
      <c r="P16" s="77"/>
      <c r="Q16" s="74">
        <f>SUM(Q18:Q21)</f>
        <v>6000.0000000000009</v>
      </c>
      <c r="R16" s="75">
        <f t="shared" ref="R16:V16" si="16">SUM(R18:R21)</f>
        <v>11000</v>
      </c>
      <c r="S16" s="76">
        <f t="shared" si="16"/>
        <v>11000</v>
      </c>
      <c r="T16" s="65">
        <f t="shared" si="16"/>
        <v>28000</v>
      </c>
      <c r="U16" s="77"/>
      <c r="V16" s="67">
        <f t="shared" si="16"/>
        <v>48600</v>
      </c>
      <c r="W16" s="68">
        <f>SUM(W18:W21)</f>
        <v>66000</v>
      </c>
      <c r="X16" s="78"/>
      <c r="Y16" s="79"/>
      <c r="Z16" s="80"/>
    </row>
    <row r="17" spans="1:26" s="87" customFormat="1" ht="13.8" x14ac:dyDescent="0.3">
      <c r="A17" s="82" t="s">
        <v>32</v>
      </c>
      <c r="B17" s="50"/>
      <c r="C17" s="51"/>
      <c r="D17" s="52"/>
      <c r="E17" s="53"/>
      <c r="F17" s="83"/>
      <c r="G17" s="50"/>
      <c r="H17" s="51"/>
      <c r="I17" s="52"/>
      <c r="J17" s="53"/>
      <c r="K17" s="54"/>
      <c r="L17" s="50"/>
      <c r="M17" s="51"/>
      <c r="N17" s="52"/>
      <c r="O17" s="53"/>
      <c r="P17" s="54"/>
      <c r="Q17" s="50"/>
      <c r="R17" s="51"/>
      <c r="S17" s="52"/>
      <c r="T17" s="53"/>
      <c r="U17" s="54"/>
      <c r="V17" s="55"/>
      <c r="W17" s="84"/>
      <c r="X17" s="85"/>
      <c r="Y17" s="86"/>
      <c r="Z17" s="80"/>
    </row>
    <row r="18" spans="1:26" s="99" customFormat="1" ht="17.25" customHeight="1" outlineLevel="1" x14ac:dyDescent="0.3">
      <c r="A18" s="88" t="s">
        <v>33</v>
      </c>
      <c r="B18" s="89">
        <v>3000</v>
      </c>
      <c r="C18" s="90">
        <v>4250</v>
      </c>
      <c r="D18" s="91">
        <f>1694.0161436455+239</f>
        <v>1933.0161436455001</v>
      </c>
      <c r="E18" s="92"/>
      <c r="F18" s="93"/>
      <c r="G18" s="89">
        <v>3709.090909090909</v>
      </c>
      <c r="H18" s="90">
        <v>5663.636363636364</v>
      </c>
      <c r="I18" s="91">
        <v>1268.3544303797501</v>
      </c>
      <c r="J18" s="92"/>
      <c r="K18" s="93"/>
      <c r="L18" s="89">
        <v>3171.0280373831774</v>
      </c>
      <c r="M18" s="90">
        <v>4656</v>
      </c>
      <c r="N18" s="91">
        <v>3136.9047619047619</v>
      </c>
      <c r="O18" s="92">
        <f>SUM(Продажи[[#This Row],[июль]:[сентябрь]])</f>
        <v>10963.932799287939</v>
      </c>
      <c r="P18" s="93"/>
      <c r="Q18" s="89">
        <v>3769.6793002915451</v>
      </c>
      <c r="R18" s="90">
        <v>6422.3602484472049</v>
      </c>
      <c r="S18" s="91">
        <v>6470.588235294118</v>
      </c>
      <c r="T18" s="92">
        <f>SUM(Продажи[[#This Row],[октябрь]:[декабрь]])</f>
        <v>16662.627784032869</v>
      </c>
      <c r="U18" s="93"/>
      <c r="V18" s="94">
        <f t="shared" ref="V18:V21" si="17">SUM(E18,J18,O18,T18)</f>
        <v>27626.56058332081</v>
      </c>
      <c r="W18" s="95">
        <v>37878.260869565216</v>
      </c>
      <c r="X18" s="96"/>
      <c r="Y18" s="97"/>
      <c r="Z18" s="98"/>
    </row>
    <row r="19" spans="1:26" s="99" customFormat="1" ht="17.25" customHeight="1" outlineLevel="1" x14ac:dyDescent="0.3">
      <c r="A19" s="88" t="s">
        <v>34</v>
      </c>
      <c r="B19" s="89">
        <v>2000</v>
      </c>
      <c r="C19" s="90">
        <v>2000</v>
      </c>
      <c r="D19" s="91">
        <v>1139.280125195618</v>
      </c>
      <c r="E19" s="92"/>
      <c r="F19" s="93"/>
      <c r="G19" s="89">
        <v>2318.181818181818</v>
      </c>
      <c r="H19" s="90">
        <v>1685.6060606060605</v>
      </c>
      <c r="I19" s="91">
        <v>747.25738396624467</v>
      </c>
      <c r="J19" s="92"/>
      <c r="K19" s="93"/>
      <c r="L19" s="89">
        <v>1761.682242990654</v>
      </c>
      <c r="M19" s="90">
        <v>3405.7777777777778</v>
      </c>
      <c r="N19" s="91">
        <v>1428.57142857143</v>
      </c>
      <c r="O19" s="92">
        <f>SUM(Продажи[[#This Row],[июль]:[сентябрь]])</f>
        <v>6596.0314493398619</v>
      </c>
      <c r="P19" s="93"/>
      <c r="Q19" s="89">
        <v>1661.8075801749274</v>
      </c>
      <c r="R19" s="90">
        <v>2801.2422360248447</v>
      </c>
      <c r="S19" s="91">
        <v>2847.0588235294122</v>
      </c>
      <c r="T19" s="92">
        <f>SUM(Продажи[[#This Row],[октябрь]:[декабрь]])</f>
        <v>7310.1086397291838</v>
      </c>
      <c r="U19" s="93"/>
      <c r="V19" s="94">
        <f t="shared" si="17"/>
        <v>13906.140089069046</v>
      </c>
      <c r="W19" s="95">
        <v>20086.956521739132</v>
      </c>
      <c r="X19" s="96"/>
      <c r="Y19" s="97"/>
      <c r="Z19" s="98"/>
    </row>
    <row r="20" spans="1:26" s="99" customFormat="1" ht="17.25" customHeight="1" outlineLevel="1" x14ac:dyDescent="0.3">
      <c r="A20" s="88" t="s">
        <v>35</v>
      </c>
      <c r="B20" s="89">
        <v>400</v>
      </c>
      <c r="C20" s="90">
        <v>1350</v>
      </c>
      <c r="D20" s="91">
        <v>245.00000000000003</v>
      </c>
      <c r="E20" s="92"/>
      <c r="F20" s="93"/>
      <c r="G20" s="89">
        <v>408</v>
      </c>
      <c r="H20" s="90">
        <v>979</v>
      </c>
      <c r="I20" s="91">
        <v>184.38818565400845</v>
      </c>
      <c r="J20" s="92"/>
      <c r="K20" s="93"/>
      <c r="L20" s="89">
        <v>464</v>
      </c>
      <c r="M20" s="90">
        <v>970</v>
      </c>
      <c r="N20" s="91">
        <v>384.52380952380952</v>
      </c>
      <c r="O20" s="92">
        <f>SUM(Продажи[[#This Row],[июль]:[сентябрь]])</f>
        <v>1818.5238095238096</v>
      </c>
      <c r="P20" s="93"/>
      <c r="Q20" s="89">
        <v>300</v>
      </c>
      <c r="R20" s="90">
        <v>990</v>
      </c>
      <c r="S20" s="91">
        <v>880</v>
      </c>
      <c r="T20" s="92">
        <f>SUM(Продажи[[#This Row],[октябрь]:[декабрь]])</f>
        <v>2170</v>
      </c>
      <c r="U20" s="93"/>
      <c r="V20" s="94">
        <f t="shared" si="17"/>
        <v>3988.5238095238096</v>
      </c>
      <c r="W20" s="95">
        <v>5280</v>
      </c>
      <c r="X20" s="96"/>
      <c r="Y20" s="97"/>
      <c r="Z20" s="98"/>
    </row>
    <row r="21" spans="1:26" s="99" customFormat="1" ht="17.25" customHeight="1" outlineLevel="1" x14ac:dyDescent="0.3">
      <c r="A21" s="110" t="s">
        <v>36</v>
      </c>
      <c r="B21" s="111">
        <v>400</v>
      </c>
      <c r="C21" s="112">
        <v>900</v>
      </c>
      <c r="D21" s="91">
        <v>182.23004694835691</v>
      </c>
      <c r="E21" s="114"/>
      <c r="F21" s="115"/>
      <c r="G21" s="89">
        <v>364.7272727272732</v>
      </c>
      <c r="H21" s="112">
        <v>571.75757575757586</v>
      </c>
      <c r="I21" s="113">
        <v>100</v>
      </c>
      <c r="J21" s="114"/>
      <c r="K21" s="115"/>
      <c r="L21" s="111">
        <v>403.28971962616833</v>
      </c>
      <c r="M21" s="112">
        <v>668.22222222222251</v>
      </c>
      <c r="N21" s="113">
        <v>150</v>
      </c>
      <c r="O21" s="114">
        <f>SUM(Продажи[[#This Row],[июль]:[сентябрь]])</f>
        <v>1221.511941848391</v>
      </c>
      <c r="P21" s="115"/>
      <c r="Q21" s="111">
        <v>268.51311953352757</v>
      </c>
      <c r="R21" s="112">
        <v>786.39751552795065</v>
      </c>
      <c r="S21" s="113">
        <v>802.35294117647004</v>
      </c>
      <c r="T21" s="114">
        <f>SUM(Продажи[[#This Row],[октябрь]:[декабрь]])</f>
        <v>1857.2635762379482</v>
      </c>
      <c r="U21" s="115"/>
      <c r="V21" s="116">
        <f t="shared" si="17"/>
        <v>3078.7755180863392</v>
      </c>
      <c r="W21" s="117">
        <v>2754.7826086956497</v>
      </c>
      <c r="X21" s="118"/>
      <c r="Y21" s="119"/>
      <c r="Z21" s="98"/>
    </row>
    <row r="22" spans="1:26" s="72" customFormat="1" ht="18" customHeight="1" x14ac:dyDescent="0.3">
      <c r="A22" s="120" t="s">
        <v>39</v>
      </c>
      <c r="B22" s="121">
        <f>B23+B29+B35</f>
        <v>8500</v>
      </c>
      <c r="C22" s="122">
        <f t="shared" ref="C22:D22" si="18">C23+C29+C35</f>
        <v>7300</v>
      </c>
      <c r="D22" s="123">
        <f t="shared" si="18"/>
        <v>10900</v>
      </c>
      <c r="E22" s="124"/>
      <c r="F22" s="125"/>
      <c r="G22" s="121">
        <f>G23+G29+G35</f>
        <v>8500</v>
      </c>
      <c r="H22" s="122">
        <f t="shared" ref="H22:I22" si="19">H23+H29+H35</f>
        <v>7300</v>
      </c>
      <c r="I22" s="123">
        <f t="shared" si="19"/>
        <v>10900</v>
      </c>
      <c r="J22" s="124"/>
      <c r="K22" s="125"/>
      <c r="L22" s="121">
        <f>L23+L29+L35</f>
        <v>8500</v>
      </c>
      <c r="M22" s="122">
        <f t="shared" ref="M22:N22" si="20">M23+M29+M35</f>
        <v>7300</v>
      </c>
      <c r="N22" s="123">
        <f t="shared" si="20"/>
        <v>10900</v>
      </c>
      <c r="O22" s="124">
        <f>O23+O29+O35</f>
        <v>15300</v>
      </c>
      <c r="P22" s="125"/>
      <c r="Q22" s="121">
        <f>Q23+Q29+Q35</f>
        <v>10000</v>
      </c>
      <c r="R22" s="122">
        <f t="shared" ref="R22:S22" si="21">R23+R29+R35</f>
        <v>12000</v>
      </c>
      <c r="S22" s="123">
        <f t="shared" si="21"/>
        <v>14000</v>
      </c>
      <c r="T22" s="124">
        <f>T23+T29+T35</f>
        <v>19600</v>
      </c>
      <c r="U22" s="125"/>
      <c r="V22" s="126">
        <f>SUM(E22,J22,O22,T22)</f>
        <v>34900</v>
      </c>
      <c r="W22" s="127">
        <v>84000</v>
      </c>
      <c r="X22" s="128"/>
      <c r="Y22" s="129"/>
      <c r="Z22" s="71"/>
    </row>
    <row r="23" spans="1:26" s="81" customFormat="1" ht="17.25" customHeight="1" x14ac:dyDescent="0.3">
      <c r="A23" s="73" t="s">
        <v>38</v>
      </c>
      <c r="B23" s="74">
        <f>SUM(B25:B28)</f>
        <v>3700</v>
      </c>
      <c r="C23" s="75">
        <f t="shared" ref="C23:D23" si="22">SUM(C25:C28)</f>
        <v>4000</v>
      </c>
      <c r="D23" s="76">
        <f t="shared" si="22"/>
        <v>6200</v>
      </c>
      <c r="E23" s="65"/>
      <c r="F23" s="77"/>
      <c r="G23" s="74">
        <f>SUM(G25:G28)</f>
        <v>4000</v>
      </c>
      <c r="H23" s="75">
        <f t="shared" ref="H23:I23" si="23">SUM(H25:H28)</f>
        <v>3900</v>
      </c>
      <c r="I23" s="76">
        <f t="shared" si="23"/>
        <v>5500</v>
      </c>
      <c r="J23" s="65"/>
      <c r="K23" s="77"/>
      <c r="L23" s="74">
        <f>SUM(L25:L28)</f>
        <v>4800</v>
      </c>
      <c r="M23" s="75">
        <f t="shared" ref="M23:N23" si="24">SUM(M25:M28)</f>
        <v>4500</v>
      </c>
      <c r="N23" s="76">
        <f t="shared" si="24"/>
        <v>6000</v>
      </c>
      <c r="O23" s="65">
        <f>SUM(Продажи[[#This Row],[июль]:[сентябрь]])</f>
        <v>15300</v>
      </c>
      <c r="P23" s="77"/>
      <c r="Q23" s="74">
        <f>SUM(Q25:Q28)</f>
        <v>5500</v>
      </c>
      <c r="R23" s="75">
        <f t="shared" ref="R23:S23" si="25">SUM(R25:R28)</f>
        <v>6600</v>
      </c>
      <c r="S23" s="76">
        <f t="shared" si="25"/>
        <v>7500</v>
      </c>
      <c r="T23" s="65">
        <f>SUM(Продажи[[#This Row],[октябрь]:[декабрь]])</f>
        <v>19600</v>
      </c>
      <c r="U23" s="77"/>
      <c r="V23" s="67">
        <f t="shared" ref="V23:W23" si="26">SUM(V25:V28)</f>
        <v>0</v>
      </c>
      <c r="W23" s="68">
        <f t="shared" si="26"/>
        <v>49000</v>
      </c>
      <c r="X23" s="78"/>
      <c r="Y23" s="79"/>
      <c r="Z23" s="80"/>
    </row>
    <row r="24" spans="1:26" s="87" customFormat="1" ht="13.8" x14ac:dyDescent="0.3">
      <c r="A24" s="82"/>
      <c r="B24" s="50"/>
      <c r="C24" s="51"/>
      <c r="D24" s="52"/>
      <c r="E24" s="53"/>
      <c r="F24" s="83"/>
      <c r="G24" s="50"/>
      <c r="H24" s="51"/>
      <c r="I24" s="52"/>
      <c r="J24" s="53"/>
      <c r="K24" s="54"/>
      <c r="L24" s="50"/>
      <c r="M24" s="51"/>
      <c r="N24" s="52"/>
      <c r="O24" s="53"/>
      <c r="P24" s="54"/>
      <c r="Q24" s="50"/>
      <c r="R24" s="51"/>
      <c r="S24" s="52"/>
      <c r="T24" s="53"/>
      <c r="U24" s="54"/>
      <c r="V24" s="55"/>
      <c r="W24" s="84"/>
      <c r="X24" s="85"/>
      <c r="Y24" s="86"/>
      <c r="Z24" s="80"/>
    </row>
    <row r="25" spans="1:26" s="99" customFormat="1" ht="17.25" customHeight="1" outlineLevel="1" x14ac:dyDescent="0.3">
      <c r="A25" s="88" t="s">
        <v>33</v>
      </c>
      <c r="B25" s="89">
        <v>1850</v>
      </c>
      <c r="C25" s="90">
        <v>2000</v>
      </c>
      <c r="D25" s="91">
        <v>3100</v>
      </c>
      <c r="E25" s="92"/>
      <c r="F25" s="93"/>
      <c r="G25" s="89">
        <v>2000</v>
      </c>
      <c r="H25" s="90">
        <v>1950</v>
      </c>
      <c r="I25" s="91">
        <v>2750</v>
      </c>
      <c r="J25" s="92"/>
      <c r="K25" s="93"/>
      <c r="L25" s="89">
        <v>2400</v>
      </c>
      <c r="M25" s="90">
        <v>2250</v>
      </c>
      <c r="N25" s="91">
        <v>3000</v>
      </c>
      <c r="O25" s="92"/>
      <c r="P25" s="93"/>
      <c r="Q25" s="89">
        <v>2750</v>
      </c>
      <c r="R25" s="90">
        <v>3300</v>
      </c>
      <c r="S25" s="91">
        <v>3750</v>
      </c>
      <c r="T25" s="92"/>
      <c r="U25" s="93"/>
      <c r="V25" s="94">
        <f t="shared" ref="V25:V28" si="27">SUM(E25,J25,O25,T25)</f>
        <v>0</v>
      </c>
      <c r="W25" s="95">
        <v>23520</v>
      </c>
      <c r="X25" s="96"/>
      <c r="Y25" s="97"/>
      <c r="Z25" s="98"/>
    </row>
    <row r="26" spans="1:26" s="99" customFormat="1" ht="17.25" customHeight="1" outlineLevel="1" x14ac:dyDescent="0.3">
      <c r="A26" s="88" t="s">
        <v>34</v>
      </c>
      <c r="B26" s="89">
        <v>1295</v>
      </c>
      <c r="C26" s="90">
        <v>1400</v>
      </c>
      <c r="D26" s="91">
        <v>2170</v>
      </c>
      <c r="E26" s="92"/>
      <c r="F26" s="93"/>
      <c r="G26" s="89">
        <v>1400</v>
      </c>
      <c r="H26" s="90">
        <v>1365</v>
      </c>
      <c r="I26" s="91">
        <v>1924.9999999999998</v>
      </c>
      <c r="J26" s="92"/>
      <c r="K26" s="93"/>
      <c r="L26" s="89">
        <v>1680</v>
      </c>
      <c r="M26" s="90">
        <v>1575</v>
      </c>
      <c r="N26" s="91">
        <v>2100</v>
      </c>
      <c r="O26" s="92"/>
      <c r="P26" s="93"/>
      <c r="Q26" s="89">
        <v>1924.9999999999998</v>
      </c>
      <c r="R26" s="90">
        <v>2310</v>
      </c>
      <c r="S26" s="91">
        <v>2625</v>
      </c>
      <c r="T26" s="92"/>
      <c r="U26" s="93"/>
      <c r="V26" s="94">
        <f t="shared" si="27"/>
        <v>0</v>
      </c>
      <c r="W26" s="95">
        <v>12250</v>
      </c>
      <c r="X26" s="96"/>
      <c r="Y26" s="97"/>
      <c r="Z26" s="98"/>
    </row>
    <row r="27" spans="1:26" s="99" customFormat="1" ht="17.25" customHeight="1" outlineLevel="1" x14ac:dyDescent="0.3">
      <c r="A27" s="88" t="s">
        <v>35</v>
      </c>
      <c r="B27" s="89">
        <v>303.40000000000003</v>
      </c>
      <c r="C27" s="90">
        <v>328</v>
      </c>
      <c r="D27" s="91">
        <v>508.40000000000003</v>
      </c>
      <c r="E27" s="92"/>
      <c r="F27" s="93"/>
      <c r="G27" s="89">
        <v>328</v>
      </c>
      <c r="H27" s="90">
        <v>319.8</v>
      </c>
      <c r="I27" s="91">
        <v>451</v>
      </c>
      <c r="J27" s="92"/>
      <c r="K27" s="93"/>
      <c r="L27" s="89">
        <v>393.6</v>
      </c>
      <c r="M27" s="90">
        <v>369</v>
      </c>
      <c r="N27" s="91">
        <v>492</v>
      </c>
      <c r="O27" s="92"/>
      <c r="P27" s="93"/>
      <c r="Q27" s="89">
        <v>451</v>
      </c>
      <c r="R27" s="90">
        <v>541.20000000000005</v>
      </c>
      <c r="S27" s="91">
        <v>615</v>
      </c>
      <c r="T27" s="92"/>
      <c r="U27" s="93"/>
      <c r="V27" s="94">
        <f t="shared" si="27"/>
        <v>0</v>
      </c>
      <c r="W27" s="95">
        <v>7350</v>
      </c>
      <c r="X27" s="96"/>
      <c r="Y27" s="97"/>
      <c r="Z27" s="98"/>
    </row>
    <row r="28" spans="1:26" s="99" customFormat="1" ht="17.25" customHeight="1" outlineLevel="1" x14ac:dyDescent="0.3">
      <c r="A28" s="110" t="s">
        <v>36</v>
      </c>
      <c r="B28" s="111">
        <v>251.59999999999997</v>
      </c>
      <c r="C28" s="112">
        <v>272</v>
      </c>
      <c r="D28" s="113">
        <v>421.59999999999997</v>
      </c>
      <c r="E28" s="114"/>
      <c r="F28" s="115"/>
      <c r="G28" s="111">
        <v>272</v>
      </c>
      <c r="H28" s="112">
        <v>265.2</v>
      </c>
      <c r="I28" s="113">
        <v>374.00000000000023</v>
      </c>
      <c r="J28" s="114"/>
      <c r="K28" s="115"/>
      <c r="L28" s="111">
        <v>326.39999999999998</v>
      </c>
      <c r="M28" s="112">
        <v>306</v>
      </c>
      <c r="N28" s="113">
        <v>408</v>
      </c>
      <c r="O28" s="114"/>
      <c r="P28" s="115"/>
      <c r="Q28" s="111">
        <v>374.00000000000023</v>
      </c>
      <c r="R28" s="112">
        <v>448.79999999999995</v>
      </c>
      <c r="S28" s="113">
        <v>510</v>
      </c>
      <c r="T28" s="114"/>
      <c r="U28" s="115"/>
      <c r="V28" s="116">
        <f t="shared" si="27"/>
        <v>0</v>
      </c>
      <c r="W28" s="117">
        <v>5880.0000000000009</v>
      </c>
      <c r="X28" s="118"/>
      <c r="Y28" s="119"/>
      <c r="Z28" s="98"/>
    </row>
    <row r="29" spans="1:26" s="81" customFormat="1" ht="17.25" customHeight="1" x14ac:dyDescent="0.3">
      <c r="A29" s="73" t="s">
        <v>41</v>
      </c>
      <c r="B29" s="74">
        <f>SUM(B31:B34)</f>
        <v>3300</v>
      </c>
      <c r="C29" s="75">
        <f t="shared" ref="C29:D29" si="28">SUM(C31:C34)</f>
        <v>2000</v>
      </c>
      <c r="D29" s="76">
        <f t="shared" si="28"/>
        <v>2900</v>
      </c>
      <c r="E29" s="65"/>
      <c r="F29" s="77"/>
      <c r="G29" s="74">
        <f>SUM(G31:G34)</f>
        <v>3000</v>
      </c>
      <c r="H29" s="75">
        <f t="shared" ref="H29:I29" si="29">SUM(H31:H34)</f>
        <v>2300</v>
      </c>
      <c r="I29" s="76">
        <f t="shared" si="29"/>
        <v>4100</v>
      </c>
      <c r="J29" s="65"/>
      <c r="K29" s="77"/>
      <c r="L29" s="74">
        <f>SUM(L31:L34)</f>
        <v>2750</v>
      </c>
      <c r="M29" s="75">
        <f t="shared" ref="M29:N29" si="30">SUM(M31:M34)</f>
        <v>1500</v>
      </c>
      <c r="N29" s="76">
        <f t="shared" si="30"/>
        <v>3000</v>
      </c>
      <c r="O29" s="65"/>
      <c r="P29" s="77"/>
      <c r="Q29" s="74">
        <f>SUM(Q31:Q34)</f>
        <v>2300</v>
      </c>
      <c r="R29" s="75">
        <f t="shared" ref="R29:S29" si="31">SUM(R31:R34)</f>
        <v>3050</v>
      </c>
      <c r="S29" s="76">
        <f t="shared" si="31"/>
        <v>4000</v>
      </c>
      <c r="T29" s="65"/>
      <c r="U29" s="77"/>
      <c r="V29" s="67">
        <f t="shared" ref="V29:W29" si="32">SUM(V31:V34)</f>
        <v>0</v>
      </c>
      <c r="W29" s="68">
        <f t="shared" si="32"/>
        <v>21839.999999999996</v>
      </c>
      <c r="X29" s="78"/>
      <c r="Y29" s="79"/>
      <c r="Z29" s="80"/>
    </row>
    <row r="30" spans="1:26" s="87" customFormat="1" ht="13.8" x14ac:dyDescent="0.3">
      <c r="A30" s="82" t="s">
        <v>40</v>
      </c>
      <c r="B30" s="50"/>
      <c r="C30" s="51"/>
      <c r="D30" s="52"/>
      <c r="E30" s="53"/>
      <c r="F30" s="83"/>
      <c r="G30" s="50"/>
      <c r="H30" s="51"/>
      <c r="I30" s="52"/>
      <c r="J30" s="53"/>
      <c r="K30" s="54"/>
      <c r="L30" s="50"/>
      <c r="M30" s="51"/>
      <c r="N30" s="52"/>
      <c r="O30" s="53"/>
      <c r="P30" s="54"/>
      <c r="Q30" s="50"/>
      <c r="R30" s="51"/>
      <c r="S30" s="52"/>
      <c r="T30" s="53"/>
      <c r="U30" s="54"/>
      <c r="V30" s="55"/>
      <c r="W30" s="84"/>
      <c r="X30" s="85"/>
      <c r="Y30" s="86"/>
      <c r="Z30" s="80"/>
    </row>
    <row r="31" spans="1:26" s="99" customFormat="1" ht="17.25" customHeight="1" outlineLevel="1" x14ac:dyDescent="0.3">
      <c r="A31" s="130" t="s">
        <v>33</v>
      </c>
      <c r="B31" s="131">
        <v>1320</v>
      </c>
      <c r="C31" s="132">
        <v>800</v>
      </c>
      <c r="D31" s="133">
        <v>1160</v>
      </c>
      <c r="E31" s="134"/>
      <c r="F31" s="135"/>
      <c r="G31" s="131">
        <v>1200</v>
      </c>
      <c r="H31" s="132">
        <v>920</v>
      </c>
      <c r="I31" s="133">
        <v>1640</v>
      </c>
      <c r="J31" s="134"/>
      <c r="K31" s="135"/>
      <c r="L31" s="131">
        <v>1100</v>
      </c>
      <c r="M31" s="132">
        <v>600</v>
      </c>
      <c r="N31" s="133">
        <v>1200</v>
      </c>
      <c r="O31" s="134"/>
      <c r="P31" s="135"/>
      <c r="Q31" s="131">
        <v>920</v>
      </c>
      <c r="R31" s="132">
        <v>1220</v>
      </c>
      <c r="S31" s="133">
        <v>1600</v>
      </c>
      <c r="T31" s="136"/>
      <c r="U31" s="135"/>
      <c r="V31" s="137"/>
      <c r="W31" s="138">
        <v>10483.199999999999</v>
      </c>
      <c r="X31" s="139"/>
      <c r="Y31" s="140"/>
      <c r="Z31" s="98"/>
    </row>
    <row r="32" spans="1:26" s="99" customFormat="1" ht="17.25" customHeight="1" outlineLevel="1" x14ac:dyDescent="0.3">
      <c r="A32" s="88" t="s">
        <v>34</v>
      </c>
      <c r="B32" s="89">
        <v>1155</v>
      </c>
      <c r="C32" s="90">
        <v>700</v>
      </c>
      <c r="D32" s="91">
        <v>1014.9999999999999</v>
      </c>
      <c r="E32" s="92"/>
      <c r="F32" s="93"/>
      <c r="G32" s="89">
        <v>1050</v>
      </c>
      <c r="H32" s="90">
        <v>805</v>
      </c>
      <c r="I32" s="91">
        <v>1435</v>
      </c>
      <c r="J32" s="92"/>
      <c r="K32" s="93"/>
      <c r="L32" s="89">
        <v>962.49999999999989</v>
      </c>
      <c r="M32" s="90">
        <v>525</v>
      </c>
      <c r="N32" s="91">
        <v>1050</v>
      </c>
      <c r="O32" s="92"/>
      <c r="P32" s="93"/>
      <c r="Q32" s="89">
        <v>805</v>
      </c>
      <c r="R32" s="90">
        <v>1067.5</v>
      </c>
      <c r="S32" s="91">
        <v>1400</v>
      </c>
      <c r="T32" s="92"/>
      <c r="U32" s="93"/>
      <c r="V32" s="94"/>
      <c r="W32" s="95">
        <v>5460</v>
      </c>
      <c r="X32" s="96"/>
      <c r="Y32" s="97"/>
      <c r="Z32" s="98"/>
    </row>
    <row r="33" spans="1:26" s="99" customFormat="1" ht="17.25" customHeight="1" outlineLevel="1" x14ac:dyDescent="0.3">
      <c r="A33" s="88" t="s">
        <v>35</v>
      </c>
      <c r="B33" s="89">
        <v>660</v>
      </c>
      <c r="C33" s="90">
        <v>400</v>
      </c>
      <c r="D33" s="91">
        <v>580.00000000000011</v>
      </c>
      <c r="E33" s="92"/>
      <c r="F33" s="93"/>
      <c r="G33" s="89">
        <v>600</v>
      </c>
      <c r="H33" s="90">
        <v>460</v>
      </c>
      <c r="I33" s="91">
        <v>820</v>
      </c>
      <c r="J33" s="92"/>
      <c r="K33" s="93"/>
      <c r="L33" s="89">
        <v>550.00000000000011</v>
      </c>
      <c r="M33" s="90">
        <v>300</v>
      </c>
      <c r="N33" s="91">
        <v>600</v>
      </c>
      <c r="O33" s="92"/>
      <c r="P33" s="93"/>
      <c r="Q33" s="89">
        <v>460</v>
      </c>
      <c r="R33" s="90">
        <v>610</v>
      </c>
      <c r="S33" s="91">
        <v>800</v>
      </c>
      <c r="T33" s="92"/>
      <c r="U33" s="93"/>
      <c r="V33" s="94"/>
      <c r="W33" s="95">
        <v>3276</v>
      </c>
      <c r="X33" s="96"/>
      <c r="Y33" s="97"/>
      <c r="Z33" s="98"/>
    </row>
    <row r="34" spans="1:26" s="99" customFormat="1" ht="17.25" customHeight="1" outlineLevel="1" x14ac:dyDescent="0.3">
      <c r="A34" s="110" t="s">
        <v>36</v>
      </c>
      <c r="B34" s="111">
        <v>165</v>
      </c>
      <c r="C34" s="112">
        <v>100</v>
      </c>
      <c r="D34" s="113">
        <v>145</v>
      </c>
      <c r="E34" s="114"/>
      <c r="F34" s="115"/>
      <c r="G34" s="111">
        <v>150</v>
      </c>
      <c r="H34" s="112">
        <v>115</v>
      </c>
      <c r="I34" s="113">
        <v>205</v>
      </c>
      <c r="J34" s="114"/>
      <c r="K34" s="115"/>
      <c r="L34" s="111">
        <v>137.5</v>
      </c>
      <c r="M34" s="112">
        <v>75</v>
      </c>
      <c r="N34" s="113">
        <v>150</v>
      </c>
      <c r="O34" s="114"/>
      <c r="P34" s="115"/>
      <c r="Q34" s="111">
        <v>115</v>
      </c>
      <c r="R34" s="112">
        <v>152.5</v>
      </c>
      <c r="S34" s="113">
        <v>200</v>
      </c>
      <c r="T34" s="114"/>
      <c r="U34" s="115"/>
      <c r="V34" s="116"/>
      <c r="W34" s="117">
        <v>2620.8000000000006</v>
      </c>
      <c r="X34" s="118"/>
      <c r="Y34" s="119"/>
      <c r="Z34" s="98"/>
    </row>
    <row r="35" spans="1:26" s="81" customFormat="1" ht="17.25" customHeight="1" x14ac:dyDescent="0.3">
      <c r="A35" s="73" t="s">
        <v>42</v>
      </c>
      <c r="B35" s="74">
        <f>SUM(B37:B40)</f>
        <v>1500</v>
      </c>
      <c r="C35" s="75">
        <f t="shared" ref="C35:D35" si="33">SUM(C37:C40)</f>
        <v>1300</v>
      </c>
      <c r="D35" s="76">
        <f t="shared" si="33"/>
        <v>1800</v>
      </c>
      <c r="E35" s="65"/>
      <c r="F35" s="77"/>
      <c r="G35" s="74">
        <f>SUM(G37:G40)</f>
        <v>1500</v>
      </c>
      <c r="H35" s="75">
        <f t="shared" ref="H35:I35" si="34">SUM(H37:H40)</f>
        <v>1100</v>
      </c>
      <c r="I35" s="76">
        <f t="shared" si="34"/>
        <v>1300</v>
      </c>
      <c r="J35" s="65"/>
      <c r="K35" s="77"/>
      <c r="L35" s="74">
        <f>SUM(L37:L40)</f>
        <v>950</v>
      </c>
      <c r="M35" s="75">
        <f t="shared" ref="M35:N35" si="35">SUM(M37:M40)</f>
        <v>1300</v>
      </c>
      <c r="N35" s="76">
        <f t="shared" si="35"/>
        <v>1900</v>
      </c>
      <c r="O35" s="65"/>
      <c r="P35" s="77"/>
      <c r="Q35" s="74">
        <f>SUM(Q37:Q40)</f>
        <v>2200</v>
      </c>
      <c r="R35" s="75">
        <f t="shared" ref="R35:S35" si="36">SUM(R37:R40)</f>
        <v>2350</v>
      </c>
      <c r="S35" s="76">
        <f t="shared" si="36"/>
        <v>2500</v>
      </c>
      <c r="T35" s="65"/>
      <c r="U35" s="77"/>
      <c r="V35" s="67">
        <f t="shared" ref="V35:W35" si="37">SUM(V37:V40)</f>
        <v>0</v>
      </c>
      <c r="W35" s="68">
        <f t="shared" si="37"/>
        <v>13160.000000000004</v>
      </c>
      <c r="X35" s="78"/>
      <c r="Y35" s="79"/>
      <c r="Z35" s="80"/>
    </row>
    <row r="36" spans="1:26" s="87" customFormat="1" ht="13.8" x14ac:dyDescent="0.3">
      <c r="A36" s="82" t="s">
        <v>43</v>
      </c>
      <c r="B36" s="50"/>
      <c r="C36" s="51"/>
      <c r="D36" s="52"/>
      <c r="E36" s="53"/>
      <c r="F36" s="83"/>
      <c r="G36" s="50"/>
      <c r="H36" s="51"/>
      <c r="I36" s="52"/>
      <c r="J36" s="53"/>
      <c r="K36" s="54"/>
      <c r="L36" s="50"/>
      <c r="M36" s="51"/>
      <c r="N36" s="52"/>
      <c r="O36" s="53"/>
      <c r="P36" s="54"/>
      <c r="Q36" s="50"/>
      <c r="R36" s="51"/>
      <c r="S36" s="52"/>
      <c r="T36" s="53"/>
      <c r="U36" s="54"/>
      <c r="V36" s="55"/>
      <c r="W36" s="84"/>
      <c r="X36" s="85"/>
      <c r="Y36" s="86"/>
      <c r="Z36" s="80"/>
    </row>
    <row r="37" spans="1:26" s="99" customFormat="1" ht="17.25" customHeight="1" outlineLevel="1" x14ac:dyDescent="0.3">
      <c r="A37" s="88" t="s">
        <v>33</v>
      </c>
      <c r="B37" s="89">
        <v>750</v>
      </c>
      <c r="C37" s="90">
        <v>650</v>
      </c>
      <c r="D37" s="91">
        <v>900</v>
      </c>
      <c r="E37" s="92"/>
      <c r="F37" s="93"/>
      <c r="G37" s="89">
        <v>750</v>
      </c>
      <c r="H37" s="90">
        <v>550</v>
      </c>
      <c r="I37" s="91">
        <v>650</v>
      </c>
      <c r="J37" s="92"/>
      <c r="K37" s="93"/>
      <c r="L37" s="89">
        <v>475</v>
      </c>
      <c r="M37" s="90">
        <v>650</v>
      </c>
      <c r="N37" s="91">
        <v>950</v>
      </c>
      <c r="O37" s="92"/>
      <c r="P37" s="93"/>
      <c r="Q37" s="89">
        <v>1100</v>
      </c>
      <c r="R37" s="90">
        <v>1175</v>
      </c>
      <c r="S37" s="91">
        <v>1250</v>
      </c>
      <c r="T37" s="92"/>
      <c r="U37" s="93"/>
      <c r="V37" s="94"/>
      <c r="W37" s="95">
        <v>6316.8000000000011</v>
      </c>
      <c r="X37" s="96"/>
      <c r="Y37" s="97"/>
      <c r="Z37" s="98"/>
    </row>
    <row r="38" spans="1:26" s="99" customFormat="1" ht="17.25" customHeight="1" outlineLevel="1" x14ac:dyDescent="0.3">
      <c r="A38" s="88" t="s">
        <v>34</v>
      </c>
      <c r="B38" s="89">
        <v>525</v>
      </c>
      <c r="C38" s="90">
        <v>454.99999999999994</v>
      </c>
      <c r="D38" s="91">
        <v>630</v>
      </c>
      <c r="E38" s="92"/>
      <c r="F38" s="93"/>
      <c r="G38" s="89">
        <v>525</v>
      </c>
      <c r="H38" s="90">
        <v>385</v>
      </c>
      <c r="I38" s="91">
        <v>454.99999999999994</v>
      </c>
      <c r="J38" s="92"/>
      <c r="K38" s="93"/>
      <c r="L38" s="89">
        <v>332.5</v>
      </c>
      <c r="M38" s="90">
        <v>454.99999999999994</v>
      </c>
      <c r="N38" s="91">
        <v>665</v>
      </c>
      <c r="O38" s="92"/>
      <c r="P38" s="93"/>
      <c r="Q38" s="89">
        <v>770</v>
      </c>
      <c r="R38" s="90">
        <v>822.5</v>
      </c>
      <c r="S38" s="91">
        <v>875</v>
      </c>
      <c r="T38" s="92"/>
      <c r="U38" s="93"/>
      <c r="V38" s="94"/>
      <c r="W38" s="95">
        <v>3290.0000000000009</v>
      </c>
      <c r="X38" s="96"/>
      <c r="Y38" s="97"/>
      <c r="Z38" s="98"/>
    </row>
    <row r="39" spans="1:26" s="99" customFormat="1" ht="17.25" customHeight="1" outlineLevel="1" x14ac:dyDescent="0.3">
      <c r="A39" s="88" t="s">
        <v>35</v>
      </c>
      <c r="B39" s="89">
        <v>123</v>
      </c>
      <c r="C39" s="90">
        <v>106.60000000000001</v>
      </c>
      <c r="D39" s="91">
        <v>147.6</v>
      </c>
      <c r="E39" s="92"/>
      <c r="F39" s="93"/>
      <c r="G39" s="89">
        <v>123</v>
      </c>
      <c r="H39" s="90">
        <v>90.2</v>
      </c>
      <c r="I39" s="91">
        <v>106.60000000000001</v>
      </c>
      <c r="J39" s="92"/>
      <c r="K39" s="93"/>
      <c r="L39" s="89">
        <v>77.900000000000006</v>
      </c>
      <c r="M39" s="90">
        <v>106.60000000000001</v>
      </c>
      <c r="N39" s="91">
        <v>155.80000000000001</v>
      </c>
      <c r="O39" s="92"/>
      <c r="P39" s="93"/>
      <c r="Q39" s="89">
        <v>180.4</v>
      </c>
      <c r="R39" s="90">
        <v>192.70000000000002</v>
      </c>
      <c r="S39" s="91">
        <v>205</v>
      </c>
      <c r="T39" s="92"/>
      <c r="U39" s="93"/>
      <c r="V39" s="94"/>
      <c r="W39" s="95">
        <v>1974.0000000000005</v>
      </c>
      <c r="X39" s="96"/>
      <c r="Y39" s="97"/>
      <c r="Z39" s="98"/>
    </row>
    <row r="40" spans="1:26" s="99" customFormat="1" ht="17.25" customHeight="1" outlineLevel="1" x14ac:dyDescent="0.3">
      <c r="A40" s="100" t="s">
        <v>36</v>
      </c>
      <c r="B40" s="101">
        <v>102</v>
      </c>
      <c r="C40" s="102">
        <v>88.400000000000048</v>
      </c>
      <c r="D40" s="103">
        <v>122.4</v>
      </c>
      <c r="E40" s="104"/>
      <c r="F40" s="105"/>
      <c r="G40" s="101">
        <v>102</v>
      </c>
      <c r="H40" s="102">
        <v>74.8</v>
      </c>
      <c r="I40" s="103">
        <v>88.400000000000048</v>
      </c>
      <c r="J40" s="104"/>
      <c r="K40" s="105"/>
      <c r="L40" s="101">
        <v>64.599999999999994</v>
      </c>
      <c r="M40" s="102">
        <v>88.400000000000048</v>
      </c>
      <c r="N40" s="103">
        <v>129.19999999999999</v>
      </c>
      <c r="O40" s="104"/>
      <c r="P40" s="105"/>
      <c r="Q40" s="101">
        <v>149.6</v>
      </c>
      <c r="R40" s="102">
        <v>159.79999999999998</v>
      </c>
      <c r="S40" s="103">
        <v>170</v>
      </c>
      <c r="T40" s="104"/>
      <c r="U40" s="105"/>
      <c r="V40" s="116"/>
      <c r="W40" s="107">
        <v>1579.2000000000007</v>
      </c>
      <c r="X40" s="108"/>
      <c r="Y40" s="109"/>
      <c r="Z40" s="98"/>
    </row>
    <row r="41" spans="1:26" x14ac:dyDescent="0.3">
      <c r="B41" s="141"/>
    </row>
    <row r="42" spans="1:26" ht="18" thickBot="1" x14ac:dyDescent="0.35">
      <c r="A42" s="143" t="s">
        <v>44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4"/>
      <c r="Q42" s="141"/>
      <c r="R42" s="141"/>
      <c r="S42" s="141"/>
      <c r="T42" s="141"/>
      <c r="U42" s="144"/>
      <c r="V42" s="141"/>
    </row>
    <row r="43" spans="1:26" s="155" customFormat="1" x14ac:dyDescent="0.3">
      <c r="A43" s="145" t="s">
        <v>45</v>
      </c>
      <c r="B43" s="146">
        <f>SUM(B44,B46,B48,B50,B52)</f>
        <v>14299.999999999998</v>
      </c>
      <c r="C43" s="146">
        <f t="shared" ref="C43:E43" si="38">SUM(C44,C46,C48,C50)</f>
        <v>17700</v>
      </c>
      <c r="D43" s="147">
        <f t="shared" si="38"/>
        <v>12349.526315789475</v>
      </c>
      <c r="E43" s="148"/>
      <c r="F43" s="149"/>
      <c r="G43" s="150">
        <f>SUM(G44,G46,G48,G50)</f>
        <v>13600</v>
      </c>
      <c r="H43" s="146">
        <f t="shared" ref="H43:J43" si="39">SUM(H44,H46,H48,H50)</f>
        <v>17440</v>
      </c>
      <c r="I43" s="147">
        <f t="shared" si="39"/>
        <v>12350.000000000007</v>
      </c>
      <c r="J43" s="148"/>
      <c r="K43" s="151"/>
      <c r="L43" s="150">
        <f>SUM(L44,L46,L48,L50)</f>
        <v>13650</v>
      </c>
      <c r="M43" s="146">
        <f t="shared" ref="M43:O43" si="40">SUM(M44,M46,M48,M50)</f>
        <v>17630</v>
      </c>
      <c r="N43" s="147">
        <f t="shared" si="40"/>
        <v>12419.999999999998</v>
      </c>
      <c r="O43" s="148">
        <f t="shared" si="40"/>
        <v>0</v>
      </c>
      <c r="P43" s="149"/>
      <c r="Q43" s="150">
        <f>SUM(Q44,Q46,Q48,Q50)</f>
        <v>17290</v>
      </c>
      <c r="R43" s="146">
        <f t="shared" ref="R43:T43" si="41">SUM(R44,R46,R48,R50)</f>
        <v>21499.999999999996</v>
      </c>
      <c r="S43" s="147">
        <f t="shared" si="41"/>
        <v>23700.000000000004</v>
      </c>
      <c r="T43" s="148">
        <f t="shared" si="41"/>
        <v>0</v>
      </c>
      <c r="U43" s="149"/>
      <c r="V43" s="152">
        <f t="shared" ref="V43:V44" si="42">SUM(E43,J43,O43,T43)</f>
        <v>0</v>
      </c>
      <c r="W43" s="153">
        <f>SUM(W44,W46,W48,W50)</f>
        <v>152100</v>
      </c>
      <c r="X43" s="154"/>
      <c r="Y43" s="149"/>
    </row>
    <row r="44" spans="1:26" x14ac:dyDescent="0.3">
      <c r="A44" s="156" t="s">
        <v>33</v>
      </c>
      <c r="B44" s="157">
        <f>SUM(B11,B18)</f>
        <v>7135.6181533646304</v>
      </c>
      <c r="C44" s="157">
        <f t="shared" ref="C44:D44" si="43">SUM(C11,C18)</f>
        <v>8974.2566510172146</v>
      </c>
      <c r="D44" s="158">
        <f t="shared" si="43"/>
        <v>6531.0599621118536</v>
      </c>
      <c r="E44" s="159"/>
      <c r="F44" s="160"/>
      <c r="G44" s="161">
        <f>SUM(G11,G18)</f>
        <v>7100</v>
      </c>
      <c r="H44" s="157">
        <f t="shared" ref="H44:I44" si="44">SUM(H11,H18)</f>
        <v>10712.727272727272</v>
      </c>
      <c r="I44" s="158">
        <f t="shared" si="44"/>
        <v>6684.1772151898795</v>
      </c>
      <c r="J44" s="159"/>
      <c r="K44" s="160"/>
      <c r="L44" s="161">
        <f>SUM(L11,L18)</f>
        <v>7168.2242990654204</v>
      </c>
      <c r="M44" s="157">
        <f t="shared" ref="M44:N44" si="45">SUM(M11,M18)</f>
        <v>8010</v>
      </c>
      <c r="N44" s="158">
        <f t="shared" si="45"/>
        <v>7016.0317460317419</v>
      </c>
      <c r="O44" s="159"/>
      <c r="P44" s="160"/>
      <c r="Q44" s="161">
        <f>SUM(Q11,Q18)</f>
        <v>10599.037900874635</v>
      </c>
      <c r="R44" s="157">
        <f t="shared" ref="R44:S44" si="46">SUM(R11,R18)</f>
        <v>11928.571428571428</v>
      </c>
      <c r="S44" s="158">
        <f t="shared" si="46"/>
        <v>13405.882352941178</v>
      </c>
      <c r="T44" s="159"/>
      <c r="U44" s="160"/>
      <c r="V44" s="162">
        <f t="shared" si="42"/>
        <v>0</v>
      </c>
      <c r="W44" s="163">
        <f>SUM(W11,W18)</f>
        <v>83500</v>
      </c>
      <c r="X44" s="164"/>
      <c r="Y44" s="165"/>
    </row>
    <row r="45" spans="1:26" s="87" customFormat="1" ht="13.8" x14ac:dyDescent="0.3">
      <c r="A45" s="166" t="s">
        <v>43</v>
      </c>
      <c r="B45" s="167"/>
      <c r="C45" s="167"/>
      <c r="D45" s="168"/>
      <c r="E45" s="169"/>
      <c r="F45" s="170"/>
      <c r="G45" s="171"/>
      <c r="H45" s="167"/>
      <c r="I45" s="168"/>
      <c r="J45" s="169"/>
      <c r="K45" s="170"/>
      <c r="L45" s="171"/>
      <c r="M45" s="167"/>
      <c r="N45" s="168"/>
      <c r="O45" s="169"/>
      <c r="P45" s="170"/>
      <c r="Q45" s="171"/>
      <c r="R45" s="167"/>
      <c r="S45" s="168"/>
      <c r="T45" s="169"/>
      <c r="U45" s="170"/>
      <c r="V45" s="172"/>
      <c r="W45" s="173"/>
      <c r="X45" s="173"/>
      <c r="Y45" s="170"/>
      <c r="Z45" s="80"/>
    </row>
    <row r="46" spans="1:26" x14ac:dyDescent="0.3">
      <c r="A46" s="156" t="s">
        <v>34</v>
      </c>
      <c r="B46" s="157">
        <f>SUM(B12,B19)</f>
        <v>4766.8231611893589</v>
      </c>
      <c r="C46" s="157">
        <f t="shared" ref="C46:D46" si="47">SUM(C12,C19)</f>
        <v>5255.08607198748</v>
      </c>
      <c r="D46" s="158">
        <f t="shared" si="47"/>
        <v>4231.6118935837239</v>
      </c>
      <c r="E46" s="159"/>
      <c r="F46" s="160"/>
      <c r="G46" s="161">
        <f>SUM(G12,G19)</f>
        <v>4875</v>
      </c>
      <c r="H46" s="157">
        <f t="shared" ref="H46:I46" si="48">SUM(H12,H19)</f>
        <v>3503.787878787879</v>
      </c>
      <c r="I46" s="158">
        <f t="shared" si="48"/>
        <v>4223.6286919831218</v>
      </c>
      <c r="J46" s="159"/>
      <c r="K46" s="160"/>
      <c r="L46" s="161">
        <f>SUM(L12,L19)</f>
        <v>4343.4579439252329</v>
      </c>
      <c r="M46" s="157">
        <f t="shared" ref="M46:N46" si="49">SUM(M12,M19)</f>
        <v>6495.5555555555557</v>
      </c>
      <c r="N46" s="158">
        <f t="shared" si="49"/>
        <v>3873.8095238095257</v>
      </c>
      <c r="O46" s="159"/>
      <c r="P46" s="160"/>
      <c r="Q46" s="161">
        <f>SUM(Q12,Q19)</f>
        <v>4985.4227405247821</v>
      </c>
      <c r="R46" s="157">
        <f t="shared" ref="R46:S46" si="50">SUM(R12,R19)</f>
        <v>5857.1428571428569</v>
      </c>
      <c r="S46" s="158">
        <f t="shared" si="50"/>
        <v>6470.5882352941189</v>
      </c>
      <c r="T46" s="159"/>
      <c r="U46" s="160"/>
      <c r="V46" s="162">
        <f t="shared" ref="V46" si="51">SUM(E46,J46,O46,T46)</f>
        <v>0</v>
      </c>
      <c r="W46" s="163">
        <f>SUM(W12,W19)</f>
        <v>49000</v>
      </c>
      <c r="X46" s="164"/>
      <c r="Y46" s="165"/>
    </row>
    <row r="47" spans="1:26" s="87" customFormat="1" ht="13.8" x14ac:dyDescent="0.3">
      <c r="A47" s="166" t="s">
        <v>43</v>
      </c>
      <c r="B47" s="167"/>
      <c r="C47" s="167"/>
      <c r="D47" s="168"/>
      <c r="E47" s="169"/>
      <c r="F47" s="170"/>
      <c r="G47" s="171"/>
      <c r="H47" s="167"/>
      <c r="I47" s="168"/>
      <c r="J47" s="169"/>
      <c r="K47" s="170"/>
      <c r="L47" s="171"/>
      <c r="M47" s="167"/>
      <c r="N47" s="168"/>
      <c r="O47" s="169"/>
      <c r="P47" s="170"/>
      <c r="Q47" s="171"/>
      <c r="R47" s="167"/>
      <c r="S47" s="168"/>
      <c r="T47" s="169"/>
      <c r="U47" s="170"/>
      <c r="V47" s="172"/>
      <c r="W47" s="173"/>
      <c r="X47" s="173"/>
      <c r="Y47" s="170"/>
      <c r="Z47" s="80"/>
    </row>
    <row r="48" spans="1:26" x14ac:dyDescent="0.3">
      <c r="A48" s="156" t="s">
        <v>35</v>
      </c>
      <c r="B48" s="157">
        <f>SUM(B13,B20)</f>
        <v>995</v>
      </c>
      <c r="C48" s="157">
        <f t="shared" ref="C48:D48" si="52">SUM(C13,C20)</f>
        <v>2050</v>
      </c>
      <c r="D48" s="158">
        <f t="shared" si="52"/>
        <v>910.00000000000011</v>
      </c>
      <c r="E48" s="159"/>
      <c r="F48" s="160"/>
      <c r="G48" s="161">
        <f>SUM(G13,G20)</f>
        <v>858</v>
      </c>
      <c r="H48" s="157">
        <f t="shared" ref="H48:I48" si="53">SUM(H13,H20)</f>
        <v>2035</v>
      </c>
      <c r="I48" s="158">
        <f t="shared" si="53"/>
        <v>1042.1940928270042</v>
      </c>
      <c r="J48" s="159"/>
      <c r="K48" s="160"/>
      <c r="L48" s="161">
        <f>SUM(L13,L20)</f>
        <v>1144</v>
      </c>
      <c r="M48" s="157">
        <f t="shared" ref="M48:N48" si="54">SUM(M13,M20)</f>
        <v>1850</v>
      </c>
      <c r="N48" s="158">
        <f t="shared" si="54"/>
        <v>980.15873015873012</v>
      </c>
      <c r="O48" s="159"/>
      <c r="P48" s="160"/>
      <c r="Q48" s="161">
        <f>SUM(Q13,Q20)</f>
        <v>900</v>
      </c>
      <c r="R48" s="157">
        <f t="shared" ref="R48:S48" si="55">SUM(R13,R20)</f>
        <v>2070</v>
      </c>
      <c r="S48" s="158">
        <f t="shared" si="55"/>
        <v>2000</v>
      </c>
      <c r="T48" s="159"/>
      <c r="U48" s="160"/>
      <c r="V48" s="162">
        <f t="shared" ref="V48" si="56">SUM(E48,J48,O48,T48)</f>
        <v>0</v>
      </c>
      <c r="W48" s="163">
        <f>SUM(W13,W20)</f>
        <v>12880</v>
      </c>
      <c r="X48" s="164"/>
      <c r="Y48" s="165"/>
    </row>
    <row r="49" spans="1:26" s="87" customFormat="1" ht="13.8" x14ac:dyDescent="0.3">
      <c r="A49" s="166" t="s">
        <v>43</v>
      </c>
      <c r="B49" s="167"/>
      <c r="C49" s="167"/>
      <c r="D49" s="168"/>
      <c r="E49" s="169"/>
      <c r="F49" s="170"/>
      <c r="G49" s="171"/>
      <c r="H49" s="167"/>
      <c r="I49" s="168"/>
      <c r="J49" s="169"/>
      <c r="K49" s="170"/>
      <c r="L49" s="171"/>
      <c r="M49" s="167"/>
      <c r="N49" s="168"/>
      <c r="O49" s="169"/>
      <c r="P49" s="170"/>
      <c r="Q49" s="171"/>
      <c r="R49" s="167"/>
      <c r="S49" s="168"/>
      <c r="T49" s="169"/>
      <c r="U49" s="170"/>
      <c r="V49" s="172"/>
      <c r="W49" s="173"/>
      <c r="X49" s="173"/>
      <c r="Y49" s="170"/>
      <c r="Z49" s="80"/>
    </row>
    <row r="50" spans="1:26" x14ac:dyDescent="0.3">
      <c r="A50" s="156" t="s">
        <v>36</v>
      </c>
      <c r="B50" s="157">
        <f>SUM(B14,B21)</f>
        <v>842.55868544600969</v>
      </c>
      <c r="C50" s="157">
        <f t="shared" ref="C50:D50" si="57">SUM(C14,C21)</f>
        <v>1420.6572769953054</v>
      </c>
      <c r="D50" s="158">
        <f t="shared" si="57"/>
        <v>676.85446009389716</v>
      </c>
      <c r="E50" s="159"/>
      <c r="F50" s="160"/>
      <c r="G50" s="161">
        <f>SUM(G14,G21)</f>
        <v>767.00000000000091</v>
      </c>
      <c r="H50" s="157">
        <f t="shared" ref="H50:I50" si="58">SUM(H14,H21)</f>
        <v>1188.4848484848487</v>
      </c>
      <c r="I50" s="158">
        <f t="shared" si="58"/>
        <v>400</v>
      </c>
      <c r="J50" s="159"/>
      <c r="K50" s="160"/>
      <c r="L50" s="161">
        <f>SUM(L14,L21)</f>
        <v>994.317757009346</v>
      </c>
      <c r="M50" s="157">
        <f t="shared" ref="M50:N50" si="59">SUM(M14,M21)</f>
        <v>1274.444444444445</v>
      </c>
      <c r="N50" s="158">
        <f t="shared" si="59"/>
        <v>550</v>
      </c>
      <c r="O50" s="159"/>
      <c r="P50" s="160"/>
      <c r="Q50" s="161">
        <f>SUM(Q14,Q21)</f>
        <v>805.53935860058277</v>
      </c>
      <c r="R50" s="157">
        <f t="shared" ref="R50:S50" si="60">SUM(R14,R21)</f>
        <v>1644.2857142857151</v>
      </c>
      <c r="S50" s="158">
        <f t="shared" si="60"/>
        <v>1823.5294117647047</v>
      </c>
      <c r="T50" s="159"/>
      <c r="U50" s="160"/>
      <c r="V50" s="162">
        <f t="shared" ref="V50" si="61">SUM(E50,J50,O50,T50)</f>
        <v>0</v>
      </c>
      <c r="W50" s="163">
        <f>SUM(W14,W21)</f>
        <v>6719.9999999999945</v>
      </c>
      <c r="X50" s="164"/>
      <c r="Y50" s="165"/>
    </row>
    <row r="51" spans="1:26" s="87" customFormat="1" ht="13.8" x14ac:dyDescent="0.3">
      <c r="A51" s="174" t="s">
        <v>43</v>
      </c>
      <c r="B51" s="175"/>
      <c r="C51" s="175"/>
      <c r="D51" s="176"/>
      <c r="E51" s="177"/>
      <c r="F51" s="178"/>
      <c r="G51" s="179"/>
      <c r="H51" s="175"/>
      <c r="I51" s="176"/>
      <c r="J51" s="177"/>
      <c r="K51" s="178"/>
      <c r="L51" s="179"/>
      <c r="M51" s="175"/>
      <c r="N51" s="176"/>
      <c r="O51" s="177"/>
      <c r="P51" s="178"/>
      <c r="Q51" s="179"/>
      <c r="R51" s="175"/>
      <c r="S51" s="176"/>
      <c r="T51" s="177"/>
      <c r="U51" s="178"/>
      <c r="V51" s="180"/>
      <c r="W51" s="181"/>
      <c r="X51" s="181"/>
      <c r="Y51" s="178"/>
      <c r="Z51" s="80"/>
    </row>
    <row r="52" spans="1:26" x14ac:dyDescent="0.3">
      <c r="A52" s="156" t="s">
        <v>46</v>
      </c>
      <c r="B52" s="157">
        <f>B15</f>
        <v>560</v>
      </c>
      <c r="C52" s="157">
        <f t="shared" ref="C52:D52" si="62">C15</f>
        <v>800</v>
      </c>
      <c r="D52" s="158">
        <f t="shared" si="62"/>
        <v>650</v>
      </c>
      <c r="E52" s="159"/>
      <c r="F52" s="160"/>
      <c r="G52" s="157">
        <f>G15</f>
        <v>700</v>
      </c>
      <c r="H52" s="157">
        <f t="shared" ref="H52:I52" si="63">H15</f>
        <v>1060</v>
      </c>
      <c r="I52" s="158">
        <f t="shared" si="63"/>
        <v>650</v>
      </c>
      <c r="J52" s="159"/>
      <c r="K52" s="160"/>
      <c r="L52" s="157">
        <f>L15</f>
        <v>650</v>
      </c>
      <c r="M52" s="157">
        <f t="shared" ref="M52:N52" si="64">M15</f>
        <v>870</v>
      </c>
      <c r="N52" s="158">
        <f t="shared" si="64"/>
        <v>580</v>
      </c>
      <c r="O52" s="159"/>
      <c r="P52" s="160"/>
      <c r="Q52" s="157">
        <f>Q15</f>
        <v>710</v>
      </c>
      <c r="R52" s="157">
        <f t="shared" ref="R52:S52" si="65">R15</f>
        <v>1500</v>
      </c>
      <c r="S52" s="158">
        <f t="shared" si="65"/>
        <v>1300</v>
      </c>
      <c r="T52" s="159"/>
      <c r="U52" s="160"/>
      <c r="V52" s="162">
        <f t="shared" ref="V52" si="66">SUM(E52,J52,O52,T52)</f>
        <v>0</v>
      </c>
      <c r="W52" s="163">
        <f t="shared" ref="W52" si="67">W15</f>
        <v>8900</v>
      </c>
      <c r="X52" s="164"/>
      <c r="Y52" s="165"/>
    </row>
    <row r="53" spans="1:26" s="87" customFormat="1" ht="13.8" x14ac:dyDescent="0.3">
      <c r="A53" s="182" t="s">
        <v>43</v>
      </c>
      <c r="B53" s="183"/>
      <c r="C53" s="183"/>
      <c r="D53" s="184"/>
      <c r="E53" s="185"/>
      <c r="F53" s="186"/>
      <c r="G53" s="187"/>
      <c r="H53" s="183"/>
      <c r="I53" s="184"/>
      <c r="J53" s="185"/>
      <c r="K53" s="186"/>
      <c r="L53" s="187"/>
      <c r="M53" s="183"/>
      <c r="N53" s="184"/>
      <c r="O53" s="185"/>
      <c r="P53" s="186"/>
      <c r="Q53" s="187"/>
      <c r="R53" s="183"/>
      <c r="S53" s="184"/>
      <c r="T53" s="185"/>
      <c r="U53" s="186"/>
      <c r="V53" s="188"/>
      <c r="W53" s="189"/>
      <c r="X53" s="189"/>
      <c r="Y53" s="186"/>
      <c r="Z53" s="80"/>
    </row>
    <row r="54" spans="1:26" s="155" customFormat="1" x14ac:dyDescent="0.3">
      <c r="A54" s="190" t="s">
        <v>47</v>
      </c>
      <c r="B54" s="191">
        <f>SUM(B55,B57,B59,B61)</f>
        <v>8500</v>
      </c>
      <c r="C54" s="191">
        <f t="shared" ref="C54:E54" si="68">SUM(C55,C57,C59,C61)</f>
        <v>7300</v>
      </c>
      <c r="D54" s="192">
        <f t="shared" si="68"/>
        <v>10900</v>
      </c>
      <c r="E54" s="193"/>
      <c r="F54" s="194"/>
      <c r="G54" s="195">
        <f>SUM(G55,G57,G59,G61)</f>
        <v>8500</v>
      </c>
      <c r="H54" s="191">
        <f t="shared" ref="H54:J54" si="69">SUM(H55,H57,H59,H61)</f>
        <v>7300</v>
      </c>
      <c r="I54" s="192">
        <f t="shared" si="69"/>
        <v>10900</v>
      </c>
      <c r="J54" s="193"/>
      <c r="K54" s="194"/>
      <c r="L54" s="195">
        <f>SUM(L55,L57,L59,L61)</f>
        <v>8500</v>
      </c>
      <c r="M54" s="191">
        <f t="shared" ref="M54:O54" si="70">SUM(M55,M57,M59,M61)</f>
        <v>7300</v>
      </c>
      <c r="N54" s="192">
        <f t="shared" si="70"/>
        <v>10900</v>
      </c>
      <c r="O54" s="193"/>
      <c r="P54" s="194"/>
      <c r="Q54" s="195">
        <f>SUM(Q55,Q57,Q59,Q61)</f>
        <v>10000</v>
      </c>
      <c r="R54" s="191">
        <f t="shared" ref="R54:V54" si="71">SUM(R55,R57,R59,R61)</f>
        <v>12000</v>
      </c>
      <c r="S54" s="192">
        <f t="shared" si="71"/>
        <v>14000</v>
      </c>
      <c r="T54" s="193">
        <f t="shared" si="71"/>
        <v>0</v>
      </c>
      <c r="U54" s="194"/>
      <c r="V54" s="196">
        <f t="shared" si="71"/>
        <v>0</v>
      </c>
      <c r="W54" s="197">
        <f>SUM(W55,W57,W59,W61)</f>
        <v>84000</v>
      </c>
      <c r="X54" s="198"/>
      <c r="Y54" s="199"/>
    </row>
    <row r="55" spans="1:26" x14ac:dyDescent="0.3">
      <c r="A55" s="156" t="s">
        <v>33</v>
      </c>
      <c r="B55" s="157">
        <f>SUM(B25,B31,B37)</f>
        <v>3920</v>
      </c>
      <c r="C55" s="157">
        <f t="shared" ref="C55:D55" si="72">SUM(C25,C31,C37)</f>
        <v>3450</v>
      </c>
      <c r="D55" s="158">
        <f t="shared" si="72"/>
        <v>5160</v>
      </c>
      <c r="E55" s="159"/>
      <c r="F55" s="160"/>
      <c r="G55" s="161">
        <f>SUM(G25,G31,G37)</f>
        <v>3950</v>
      </c>
      <c r="H55" s="157">
        <f t="shared" ref="H55:I55" si="73">SUM(H25,H31,H37)</f>
        <v>3420</v>
      </c>
      <c r="I55" s="158">
        <f t="shared" si="73"/>
        <v>5040</v>
      </c>
      <c r="J55" s="159"/>
      <c r="K55" s="160"/>
      <c r="L55" s="161">
        <f>SUM(L25,L31,L37)</f>
        <v>3975</v>
      </c>
      <c r="M55" s="157">
        <f t="shared" ref="M55:N55" si="74">SUM(M25,M31,M37)</f>
        <v>3500</v>
      </c>
      <c r="N55" s="158">
        <f t="shared" si="74"/>
        <v>5150</v>
      </c>
      <c r="O55" s="159"/>
      <c r="P55" s="160"/>
      <c r="Q55" s="161">
        <f>SUM(Q25,Q31,Q37)</f>
        <v>4770</v>
      </c>
      <c r="R55" s="157">
        <f t="shared" ref="R55:S55" si="75">SUM(R25,R31,R37)</f>
        <v>5695</v>
      </c>
      <c r="S55" s="158">
        <f t="shared" si="75"/>
        <v>6600</v>
      </c>
      <c r="T55" s="159"/>
      <c r="U55" s="160"/>
      <c r="V55" s="162">
        <f t="shared" ref="V55" si="76">SUM(E55,J55,O55,T55)</f>
        <v>0</v>
      </c>
      <c r="W55" s="163">
        <f>SUM(W25,W31,W37)</f>
        <v>40320</v>
      </c>
      <c r="X55" s="164"/>
      <c r="Y55" s="165"/>
    </row>
    <row r="56" spans="1:26" s="87" customFormat="1" ht="13.8" x14ac:dyDescent="0.3">
      <c r="A56" s="166" t="s">
        <v>43</v>
      </c>
      <c r="B56" s="167"/>
      <c r="C56" s="167"/>
      <c r="D56" s="168"/>
      <c r="E56" s="169"/>
      <c r="F56" s="170"/>
      <c r="G56" s="171"/>
      <c r="H56" s="167"/>
      <c r="I56" s="168"/>
      <c r="J56" s="169"/>
      <c r="K56" s="170"/>
      <c r="L56" s="171"/>
      <c r="M56" s="167"/>
      <c r="N56" s="168"/>
      <c r="O56" s="169"/>
      <c r="P56" s="170"/>
      <c r="Q56" s="171"/>
      <c r="R56" s="167"/>
      <c r="S56" s="168"/>
      <c r="T56" s="169"/>
      <c r="U56" s="170"/>
      <c r="V56" s="172"/>
      <c r="W56" s="173"/>
      <c r="X56" s="173"/>
      <c r="Y56" s="170"/>
      <c r="Z56" s="80"/>
    </row>
    <row r="57" spans="1:26" x14ac:dyDescent="0.3">
      <c r="A57" s="156" t="s">
        <v>34</v>
      </c>
      <c r="B57" s="157">
        <f>SUM(B26,B32,B38)</f>
        <v>2975</v>
      </c>
      <c r="C57" s="157">
        <f t="shared" ref="C57:D57" si="77">SUM(C26,C32,C38)</f>
        <v>2555</v>
      </c>
      <c r="D57" s="158">
        <f t="shared" si="77"/>
        <v>3815</v>
      </c>
      <c r="E57" s="159"/>
      <c r="F57" s="160"/>
      <c r="G57" s="161">
        <f>SUM(G26,G32,G38)</f>
        <v>2975</v>
      </c>
      <c r="H57" s="157">
        <f t="shared" ref="H57:I57" si="78">SUM(H26,H32,H38)</f>
        <v>2555</v>
      </c>
      <c r="I57" s="158">
        <f t="shared" si="78"/>
        <v>3815</v>
      </c>
      <c r="J57" s="159"/>
      <c r="K57" s="160"/>
      <c r="L57" s="161">
        <f>SUM(L26,L32,L38)</f>
        <v>2975</v>
      </c>
      <c r="M57" s="157">
        <f t="shared" ref="M57:N57" si="79">SUM(M26,M32,M38)</f>
        <v>2555</v>
      </c>
      <c r="N57" s="158">
        <f t="shared" si="79"/>
        <v>3815</v>
      </c>
      <c r="O57" s="159"/>
      <c r="P57" s="160"/>
      <c r="Q57" s="161">
        <f>SUM(Q26,Q32,Q38)</f>
        <v>3500</v>
      </c>
      <c r="R57" s="157">
        <f t="shared" ref="R57:S57" si="80">SUM(R26,R32,R38)</f>
        <v>4200</v>
      </c>
      <c r="S57" s="158">
        <f t="shared" si="80"/>
        <v>4900</v>
      </c>
      <c r="T57" s="159"/>
      <c r="U57" s="160"/>
      <c r="V57" s="162">
        <f t="shared" ref="V57" si="81">SUM(E57,J57,O57,T57)</f>
        <v>0</v>
      </c>
      <c r="W57" s="163">
        <f>SUM(W26,W32,W38)</f>
        <v>21000</v>
      </c>
      <c r="X57" s="164"/>
      <c r="Y57" s="165"/>
    </row>
    <row r="58" spans="1:26" s="87" customFormat="1" ht="13.8" x14ac:dyDescent="0.3">
      <c r="A58" s="166" t="s">
        <v>43</v>
      </c>
      <c r="B58" s="167"/>
      <c r="C58" s="167"/>
      <c r="D58" s="168"/>
      <c r="E58" s="169"/>
      <c r="F58" s="170"/>
      <c r="G58" s="171"/>
      <c r="H58" s="167"/>
      <c r="I58" s="168"/>
      <c r="J58" s="169"/>
      <c r="K58" s="170"/>
      <c r="L58" s="171"/>
      <c r="M58" s="167"/>
      <c r="N58" s="168"/>
      <c r="O58" s="169"/>
      <c r="P58" s="170"/>
      <c r="Q58" s="171"/>
      <c r="R58" s="167"/>
      <c r="S58" s="168"/>
      <c r="T58" s="169"/>
      <c r="U58" s="170"/>
      <c r="V58" s="172"/>
      <c r="W58" s="173"/>
      <c r="X58" s="173"/>
      <c r="Y58" s="170"/>
      <c r="Z58" s="80"/>
    </row>
    <row r="59" spans="1:26" x14ac:dyDescent="0.3">
      <c r="A59" s="156" t="s">
        <v>35</v>
      </c>
      <c r="B59" s="157">
        <f>SUM(B27,B33,B39)</f>
        <v>1086.4000000000001</v>
      </c>
      <c r="C59" s="157">
        <f t="shared" ref="C59:D59" si="82">SUM(C27,C33,C39)</f>
        <v>834.6</v>
      </c>
      <c r="D59" s="158">
        <f t="shared" si="82"/>
        <v>1236</v>
      </c>
      <c r="E59" s="159"/>
      <c r="F59" s="160"/>
      <c r="G59" s="161">
        <f>SUM(G27,G33,G39)</f>
        <v>1051</v>
      </c>
      <c r="H59" s="157">
        <f t="shared" ref="H59:I59" si="83">SUM(H27,H33,H39)</f>
        <v>870</v>
      </c>
      <c r="I59" s="158">
        <f t="shared" si="83"/>
        <v>1377.6</v>
      </c>
      <c r="J59" s="159"/>
      <c r="K59" s="160"/>
      <c r="L59" s="161">
        <f>SUM(L27,L33,L39)</f>
        <v>1021.5000000000001</v>
      </c>
      <c r="M59" s="157">
        <f t="shared" ref="M59:N59" si="84">SUM(M27,M33,M39)</f>
        <v>775.6</v>
      </c>
      <c r="N59" s="158">
        <f t="shared" si="84"/>
        <v>1247.8</v>
      </c>
      <c r="O59" s="159"/>
      <c r="P59" s="160"/>
      <c r="Q59" s="161">
        <f>SUM(Q27,Q33,Q39)</f>
        <v>1091.4000000000001</v>
      </c>
      <c r="R59" s="157">
        <f t="shared" ref="R59:S59" si="85">SUM(R27,R33,R39)</f>
        <v>1343.9</v>
      </c>
      <c r="S59" s="158">
        <f t="shared" si="85"/>
        <v>1620</v>
      </c>
      <c r="T59" s="159"/>
      <c r="U59" s="160"/>
      <c r="V59" s="162">
        <f t="shared" ref="V59" si="86">SUM(E59,J59,O59,T59)</f>
        <v>0</v>
      </c>
      <c r="W59" s="163">
        <f>SUM(W27,W33,W39)</f>
        <v>12600</v>
      </c>
      <c r="X59" s="164"/>
      <c r="Y59" s="165"/>
    </row>
    <row r="60" spans="1:26" s="87" customFormat="1" ht="13.8" x14ac:dyDescent="0.3">
      <c r="A60" s="166" t="s">
        <v>43</v>
      </c>
      <c r="B60" s="167"/>
      <c r="C60" s="167"/>
      <c r="D60" s="168"/>
      <c r="E60" s="169"/>
      <c r="F60" s="170"/>
      <c r="G60" s="171"/>
      <c r="H60" s="167"/>
      <c r="I60" s="168"/>
      <c r="J60" s="169"/>
      <c r="K60" s="170"/>
      <c r="L60" s="171"/>
      <c r="M60" s="167"/>
      <c r="N60" s="168"/>
      <c r="O60" s="169"/>
      <c r="P60" s="170"/>
      <c r="Q60" s="171"/>
      <c r="R60" s="167"/>
      <c r="S60" s="168"/>
      <c r="T60" s="169"/>
      <c r="U60" s="170"/>
      <c r="V60" s="172"/>
      <c r="W60" s="173"/>
      <c r="X60" s="173"/>
      <c r="Y60" s="170"/>
      <c r="Z60" s="80"/>
    </row>
    <row r="61" spans="1:26" x14ac:dyDescent="0.3">
      <c r="A61" s="156" t="s">
        <v>36</v>
      </c>
      <c r="B61" s="157">
        <f>SUM(B28,B34,B40)</f>
        <v>518.59999999999991</v>
      </c>
      <c r="C61" s="157">
        <f t="shared" ref="C61:D61" si="87">SUM(C28,C34,C40)</f>
        <v>460.40000000000003</v>
      </c>
      <c r="D61" s="158">
        <f t="shared" si="87"/>
        <v>688.99999999999989</v>
      </c>
      <c r="E61" s="159"/>
      <c r="F61" s="160"/>
      <c r="G61" s="161">
        <f>SUM(G28,G34,G40)</f>
        <v>524</v>
      </c>
      <c r="H61" s="157">
        <f t="shared" ref="H61:I61" si="88">SUM(H28,H34,H40)</f>
        <v>455</v>
      </c>
      <c r="I61" s="158">
        <f t="shared" si="88"/>
        <v>667.40000000000032</v>
      </c>
      <c r="J61" s="159"/>
      <c r="K61" s="160"/>
      <c r="L61" s="161">
        <f>SUM(L28,L34,L40)</f>
        <v>528.5</v>
      </c>
      <c r="M61" s="157">
        <f t="shared" ref="M61:N61" si="89">SUM(M28,M34,M40)</f>
        <v>469.40000000000003</v>
      </c>
      <c r="N61" s="158">
        <f t="shared" si="89"/>
        <v>687.2</v>
      </c>
      <c r="O61" s="159"/>
      <c r="P61" s="160"/>
      <c r="Q61" s="161">
        <f>SUM(Q28,Q34,Q40)</f>
        <v>638.60000000000025</v>
      </c>
      <c r="R61" s="157">
        <f t="shared" ref="R61:S61" si="90">SUM(R28,R34,R40)</f>
        <v>761.09999999999991</v>
      </c>
      <c r="S61" s="158">
        <f t="shared" si="90"/>
        <v>880</v>
      </c>
      <c r="T61" s="159"/>
      <c r="U61" s="160"/>
      <c r="V61" s="162">
        <f t="shared" ref="V61" si="91">SUM(E61,J61,O61,T61)</f>
        <v>0</v>
      </c>
      <c r="W61" s="163">
        <f>SUM(W28,W34,W40)</f>
        <v>10080.000000000002</v>
      </c>
      <c r="X61" s="164"/>
      <c r="Y61" s="165"/>
    </row>
    <row r="62" spans="1:26" s="87" customFormat="1" thickBot="1" x14ac:dyDescent="0.35">
      <c r="A62" s="200" t="s">
        <v>43</v>
      </c>
      <c r="B62" s="201"/>
      <c r="C62" s="201"/>
      <c r="D62" s="202"/>
      <c r="E62" s="203"/>
      <c r="F62" s="204"/>
      <c r="G62" s="205"/>
      <c r="H62" s="201"/>
      <c r="I62" s="202"/>
      <c r="J62" s="203"/>
      <c r="K62" s="204"/>
      <c r="L62" s="205"/>
      <c r="M62" s="201"/>
      <c r="N62" s="202"/>
      <c r="O62" s="203"/>
      <c r="P62" s="204"/>
      <c r="Q62" s="205"/>
      <c r="R62" s="201"/>
      <c r="S62" s="202"/>
      <c r="T62" s="203"/>
      <c r="U62" s="204"/>
      <c r="V62" s="206"/>
      <c r="W62" s="207"/>
      <c r="X62" s="207"/>
      <c r="Y62" s="204"/>
      <c r="Z62" s="80"/>
    </row>
    <row r="63" spans="1:26" s="87" customFormat="1" ht="13.8" x14ac:dyDescent="0.3">
      <c r="A63" s="208"/>
      <c r="B63" s="209"/>
      <c r="C63" s="209"/>
      <c r="D63" s="209"/>
      <c r="E63" s="210"/>
      <c r="F63" s="209"/>
      <c r="G63" s="209"/>
      <c r="H63" s="209"/>
      <c r="I63" s="209"/>
      <c r="J63" s="210"/>
      <c r="K63" s="209"/>
      <c r="L63" s="209"/>
      <c r="M63" s="209"/>
      <c r="N63" s="209"/>
      <c r="O63" s="210"/>
      <c r="P63" s="209"/>
      <c r="Q63" s="209"/>
      <c r="R63" s="209"/>
      <c r="S63" s="209"/>
      <c r="T63" s="210"/>
      <c r="U63" s="209"/>
      <c r="V63" s="211"/>
      <c r="W63" s="209"/>
      <c r="X63" s="209"/>
      <c r="Y63" s="209"/>
      <c r="Z63" s="80"/>
    </row>
    <row r="64" spans="1:26" ht="18" thickBot="1" x14ac:dyDescent="0.35">
      <c r="A64" s="143" t="s">
        <v>48</v>
      </c>
      <c r="V64" s="212"/>
      <c r="W64" s="212"/>
      <c r="X64" s="142"/>
      <c r="Y64" s="142"/>
    </row>
    <row r="65" spans="1:26" s="221" customFormat="1" ht="23.25" customHeight="1" x14ac:dyDescent="0.3">
      <c r="A65" s="213" t="s">
        <v>49</v>
      </c>
      <c r="B65" s="214">
        <f>SUM(B67,B69,B71,B73,B75)</f>
        <v>18560</v>
      </c>
      <c r="C65" s="214">
        <f t="shared" ref="C65:E65" si="92">SUM(C67,C69,C71,C73,C75)</f>
        <v>24300</v>
      </c>
      <c r="D65" s="215">
        <f t="shared" si="92"/>
        <v>23050</v>
      </c>
      <c r="E65" s="216"/>
      <c r="F65" s="217"/>
      <c r="G65" s="214">
        <f>SUM(G67,G69,G71,G73,G75)</f>
        <v>22700</v>
      </c>
      <c r="H65" s="214">
        <f t="shared" ref="H65:J65" si="93">SUM(H67,H69,H71,H73,H75)</f>
        <v>27460</v>
      </c>
      <c r="I65" s="215">
        <f t="shared" si="93"/>
        <v>24350</v>
      </c>
      <c r="J65" s="216"/>
      <c r="K65" s="217"/>
      <c r="L65" s="214">
        <f>SUM(L67,L69,L71,L73,L75)</f>
        <v>22050</v>
      </c>
      <c r="M65" s="214">
        <f t="shared" ref="M65:O65" si="94">SUM(M67,M69,M71,M73,M75)</f>
        <v>23370</v>
      </c>
      <c r="N65" s="215">
        <f t="shared" si="94"/>
        <v>25780</v>
      </c>
      <c r="O65" s="216"/>
      <c r="P65" s="217"/>
      <c r="Q65" s="214">
        <f>SUM(Q67,Q69,Q71,Q73,Q75)</f>
        <v>28150</v>
      </c>
      <c r="R65" s="214">
        <f t="shared" ref="R65:T65" si="95">SUM(R67,R69,R71,R73,R75)</f>
        <v>33700</v>
      </c>
      <c r="S65" s="215">
        <f t="shared" si="95"/>
        <v>43800</v>
      </c>
      <c r="T65" s="216">
        <f t="shared" si="95"/>
        <v>61040</v>
      </c>
      <c r="U65" s="217"/>
      <c r="V65" s="218">
        <f t="shared" ref="V65:V67" si="96">SUM(E65,J65,O65,T65)</f>
        <v>61040</v>
      </c>
      <c r="W65" s="219">
        <f t="shared" ref="W65" si="97">SUM(W67,W69,W71,W73,W75)</f>
        <v>238900</v>
      </c>
      <c r="X65" s="219"/>
      <c r="Y65" s="220"/>
    </row>
    <row r="66" spans="1:26" s="229" customFormat="1" ht="23.25" customHeight="1" x14ac:dyDescent="0.3">
      <c r="A66" s="222" t="s">
        <v>50</v>
      </c>
      <c r="B66" s="167"/>
      <c r="C66" s="223"/>
      <c r="D66" s="224"/>
      <c r="E66" s="169"/>
      <c r="F66" s="225"/>
      <c r="G66" s="167"/>
      <c r="H66" s="223"/>
      <c r="I66" s="224"/>
      <c r="J66" s="169"/>
      <c r="K66" s="225"/>
      <c r="L66" s="167"/>
      <c r="M66" s="223"/>
      <c r="N66" s="224"/>
      <c r="O66" s="169"/>
      <c r="P66" s="225"/>
      <c r="Q66" s="167"/>
      <c r="R66" s="223"/>
      <c r="S66" s="224"/>
      <c r="T66" s="169"/>
      <c r="U66" s="225"/>
      <c r="V66" s="226"/>
      <c r="W66" s="227"/>
      <c r="X66" s="227"/>
      <c r="Y66" s="228"/>
    </row>
    <row r="67" spans="1:26" x14ac:dyDescent="0.3">
      <c r="A67" s="156" t="s">
        <v>33</v>
      </c>
      <c r="B67" s="157">
        <v>9800</v>
      </c>
      <c r="C67" s="157">
        <v>12800</v>
      </c>
      <c r="D67" s="158">
        <v>12700</v>
      </c>
      <c r="E67" s="159"/>
      <c r="F67" s="160"/>
      <c r="G67" s="230">
        <v>12000</v>
      </c>
      <c r="H67" s="231">
        <v>16800</v>
      </c>
      <c r="I67" s="232">
        <v>14100</v>
      </c>
      <c r="J67" s="159"/>
      <c r="K67" s="160"/>
      <c r="L67" s="230">
        <v>11700</v>
      </c>
      <c r="M67" s="231">
        <v>10800</v>
      </c>
      <c r="N67" s="232">
        <v>15500</v>
      </c>
      <c r="O67" s="159"/>
      <c r="P67" s="160"/>
      <c r="Q67" s="230">
        <v>17240</v>
      </c>
      <c r="R67" s="231">
        <v>18800</v>
      </c>
      <c r="S67" s="232">
        <v>25000</v>
      </c>
      <c r="T67" s="159">
        <f>SUM(Q67:S67)</f>
        <v>61040</v>
      </c>
      <c r="U67" s="160"/>
      <c r="V67" s="233">
        <f t="shared" si="96"/>
        <v>61040</v>
      </c>
      <c r="W67" s="234">
        <v>132000</v>
      </c>
      <c r="X67" s="235"/>
      <c r="Y67" s="236"/>
    </row>
    <row r="68" spans="1:26" s="87" customFormat="1" ht="13.8" x14ac:dyDescent="0.3">
      <c r="A68" s="166" t="s">
        <v>50</v>
      </c>
      <c r="B68" s="167"/>
      <c r="C68" s="167"/>
      <c r="D68" s="168"/>
      <c r="E68" s="169"/>
      <c r="F68" s="170"/>
      <c r="G68" s="167"/>
      <c r="H68" s="167"/>
      <c r="I68" s="168"/>
      <c r="J68" s="169"/>
      <c r="K68" s="170"/>
      <c r="L68" s="167"/>
      <c r="M68" s="167"/>
      <c r="N68" s="168"/>
      <c r="O68" s="169"/>
      <c r="P68" s="170"/>
      <c r="Q68" s="167"/>
      <c r="R68" s="167"/>
      <c r="S68" s="168"/>
      <c r="T68" s="169"/>
      <c r="U68" s="170"/>
      <c r="V68" s="172"/>
      <c r="W68" s="173"/>
      <c r="X68" s="173"/>
      <c r="Y68" s="170"/>
      <c r="Z68" s="80"/>
    </row>
    <row r="69" spans="1:26" x14ac:dyDescent="0.3">
      <c r="A69" s="156" t="s">
        <v>34</v>
      </c>
      <c r="B69" s="157">
        <v>5400</v>
      </c>
      <c r="C69" s="157">
        <v>7600</v>
      </c>
      <c r="D69" s="158">
        <v>7800</v>
      </c>
      <c r="E69" s="159"/>
      <c r="F69" s="160"/>
      <c r="G69" s="230">
        <v>7500</v>
      </c>
      <c r="H69" s="231">
        <v>5000</v>
      </c>
      <c r="I69" s="232">
        <v>7700</v>
      </c>
      <c r="J69" s="159"/>
      <c r="K69" s="160"/>
      <c r="L69" s="230">
        <v>6500</v>
      </c>
      <c r="M69" s="231">
        <v>7900</v>
      </c>
      <c r="N69" s="232">
        <v>7800</v>
      </c>
      <c r="O69" s="159"/>
      <c r="P69" s="160"/>
      <c r="Q69" s="230">
        <v>7600</v>
      </c>
      <c r="R69" s="231">
        <v>8200</v>
      </c>
      <c r="S69" s="232">
        <v>11000</v>
      </c>
      <c r="T69" s="159"/>
      <c r="U69" s="160"/>
      <c r="V69" s="233">
        <f t="shared" ref="V69" si="98">SUM(E69,J69,O69,T69)</f>
        <v>0</v>
      </c>
      <c r="W69" s="234">
        <v>70000</v>
      </c>
      <c r="X69" s="235"/>
      <c r="Y69" s="236"/>
    </row>
    <row r="70" spans="1:26" s="87" customFormat="1" ht="13.8" x14ac:dyDescent="0.3">
      <c r="A70" s="166"/>
      <c r="B70" s="167"/>
      <c r="C70" s="167"/>
      <c r="D70" s="168"/>
      <c r="E70" s="169"/>
      <c r="F70" s="170"/>
      <c r="G70" s="167"/>
      <c r="H70" s="167"/>
      <c r="I70" s="168"/>
      <c r="J70" s="169"/>
      <c r="K70" s="170"/>
      <c r="L70" s="167"/>
      <c r="M70" s="167"/>
      <c r="N70" s="168"/>
      <c r="O70" s="169"/>
      <c r="P70" s="170"/>
      <c r="Q70" s="167"/>
      <c r="R70" s="167"/>
      <c r="S70" s="168"/>
      <c r="T70" s="169"/>
      <c r="U70" s="170"/>
      <c r="V70" s="172"/>
      <c r="W70" s="173"/>
      <c r="X70" s="173"/>
      <c r="Y70" s="170"/>
      <c r="Z70" s="80"/>
    </row>
    <row r="71" spans="1:26" x14ac:dyDescent="0.3">
      <c r="A71" s="156" t="s">
        <v>35</v>
      </c>
      <c r="B71" s="157">
        <v>1600</v>
      </c>
      <c r="C71" s="157">
        <v>1700</v>
      </c>
      <c r="D71" s="158">
        <v>1100</v>
      </c>
      <c r="E71" s="159"/>
      <c r="F71" s="160"/>
      <c r="G71" s="230">
        <v>1500</v>
      </c>
      <c r="H71" s="231">
        <v>2900</v>
      </c>
      <c r="I71" s="232">
        <v>1200</v>
      </c>
      <c r="J71" s="159"/>
      <c r="K71" s="160"/>
      <c r="L71" s="230">
        <v>2000</v>
      </c>
      <c r="M71" s="231">
        <v>2300</v>
      </c>
      <c r="N71" s="232">
        <v>1250</v>
      </c>
      <c r="O71" s="159"/>
      <c r="P71" s="160"/>
      <c r="Q71" s="230">
        <v>1600</v>
      </c>
      <c r="R71" s="231">
        <v>3200</v>
      </c>
      <c r="S71" s="232">
        <v>3500</v>
      </c>
      <c r="T71" s="159"/>
      <c r="U71" s="160"/>
      <c r="V71" s="233">
        <f t="shared" ref="V71" si="99">SUM(E71,J71,O71,T71)</f>
        <v>0</v>
      </c>
      <c r="W71" s="234">
        <v>16000</v>
      </c>
      <c r="X71" s="235"/>
      <c r="Y71" s="236"/>
    </row>
    <row r="72" spans="1:26" s="87" customFormat="1" ht="13.8" x14ac:dyDescent="0.3">
      <c r="A72" s="166"/>
      <c r="B72" s="167"/>
      <c r="C72" s="167"/>
      <c r="D72" s="168"/>
      <c r="E72" s="169"/>
      <c r="F72" s="170"/>
      <c r="G72" s="167"/>
      <c r="H72" s="167"/>
      <c r="I72" s="168"/>
      <c r="J72" s="169"/>
      <c r="K72" s="170"/>
      <c r="L72" s="167"/>
      <c r="M72" s="167"/>
      <c r="N72" s="168"/>
      <c r="O72" s="169"/>
      <c r="P72" s="170"/>
      <c r="Q72" s="167"/>
      <c r="R72" s="167"/>
      <c r="S72" s="168"/>
      <c r="T72" s="169"/>
      <c r="U72" s="170"/>
      <c r="V72" s="172"/>
      <c r="W72" s="173"/>
      <c r="X72" s="173"/>
      <c r="Y72" s="170"/>
      <c r="Z72" s="80"/>
    </row>
    <row r="73" spans="1:26" x14ac:dyDescent="0.3">
      <c r="A73" s="156" t="s">
        <v>36</v>
      </c>
      <c r="B73" s="157">
        <v>1200</v>
      </c>
      <c r="C73" s="157">
        <v>1400</v>
      </c>
      <c r="D73" s="158">
        <v>800</v>
      </c>
      <c r="E73" s="159"/>
      <c r="F73" s="160"/>
      <c r="G73" s="230">
        <v>1000</v>
      </c>
      <c r="H73" s="231">
        <v>1700</v>
      </c>
      <c r="I73" s="232">
        <v>700</v>
      </c>
      <c r="J73" s="159"/>
      <c r="K73" s="160"/>
      <c r="L73" s="230">
        <v>1200</v>
      </c>
      <c r="M73" s="231">
        <v>1500</v>
      </c>
      <c r="N73" s="232">
        <v>650</v>
      </c>
      <c r="O73" s="159"/>
      <c r="P73" s="160"/>
      <c r="Q73" s="230">
        <v>1000</v>
      </c>
      <c r="R73" s="231">
        <v>2000</v>
      </c>
      <c r="S73" s="232">
        <v>3000</v>
      </c>
      <c r="T73" s="159"/>
      <c r="U73" s="160"/>
      <c r="V73" s="233">
        <f t="shared" ref="V73" si="100">SUM(E73,J73,O73,T73)</f>
        <v>0</v>
      </c>
      <c r="W73" s="234">
        <v>12000</v>
      </c>
      <c r="X73" s="235"/>
      <c r="Y73" s="236"/>
    </row>
    <row r="74" spans="1:26" s="87" customFormat="1" ht="13.8" x14ac:dyDescent="0.3">
      <c r="A74" s="174"/>
      <c r="B74" s="175"/>
      <c r="C74" s="175"/>
      <c r="D74" s="176"/>
      <c r="E74" s="177"/>
      <c r="F74" s="178"/>
      <c r="G74" s="175"/>
      <c r="H74" s="175"/>
      <c r="I74" s="176"/>
      <c r="J74" s="177"/>
      <c r="K74" s="178"/>
      <c r="L74" s="175"/>
      <c r="M74" s="175"/>
      <c r="N74" s="176"/>
      <c r="O74" s="177"/>
      <c r="P74" s="178"/>
      <c r="Q74" s="175"/>
      <c r="R74" s="175"/>
      <c r="S74" s="176"/>
      <c r="T74" s="177"/>
      <c r="U74" s="178"/>
      <c r="V74" s="180"/>
      <c r="W74" s="181"/>
      <c r="X74" s="181"/>
      <c r="Y74" s="178"/>
      <c r="Z74" s="80"/>
    </row>
    <row r="75" spans="1:26" x14ac:dyDescent="0.3">
      <c r="A75" s="156" t="s">
        <v>46</v>
      </c>
      <c r="B75" s="157">
        <v>560</v>
      </c>
      <c r="C75" s="157">
        <v>800</v>
      </c>
      <c r="D75" s="158">
        <v>650</v>
      </c>
      <c r="E75" s="159"/>
      <c r="F75" s="160"/>
      <c r="G75" s="161">
        <v>700</v>
      </c>
      <c r="H75" s="157">
        <v>1060</v>
      </c>
      <c r="I75" s="158">
        <v>650</v>
      </c>
      <c r="J75" s="159"/>
      <c r="K75" s="160"/>
      <c r="L75" s="161">
        <v>650</v>
      </c>
      <c r="M75" s="157">
        <v>870</v>
      </c>
      <c r="N75" s="158">
        <v>580</v>
      </c>
      <c r="O75" s="159"/>
      <c r="P75" s="160"/>
      <c r="Q75" s="161">
        <v>710</v>
      </c>
      <c r="R75" s="157">
        <v>1500</v>
      </c>
      <c r="S75" s="158">
        <v>1300</v>
      </c>
      <c r="T75" s="159"/>
      <c r="U75" s="160"/>
      <c r="V75" s="162">
        <f t="shared" ref="V75" si="101">SUM(E75,J75,O75,T75)</f>
        <v>0</v>
      </c>
      <c r="W75" s="163">
        <v>8900</v>
      </c>
      <c r="X75" s="164"/>
      <c r="Y75" s="165"/>
    </row>
    <row r="76" spans="1:26" s="239" customFormat="1" ht="13.8" x14ac:dyDescent="0.3">
      <c r="A76" s="237"/>
      <c r="B76" s="183"/>
      <c r="C76" s="183"/>
      <c r="D76" s="184"/>
      <c r="E76" s="185"/>
      <c r="F76" s="186"/>
      <c r="G76" s="183"/>
      <c r="H76" s="183"/>
      <c r="I76" s="184"/>
      <c r="J76" s="185"/>
      <c r="K76" s="186"/>
      <c r="L76" s="183"/>
      <c r="M76" s="183"/>
      <c r="N76" s="184"/>
      <c r="O76" s="185"/>
      <c r="P76" s="186"/>
      <c r="Q76" s="183"/>
      <c r="R76" s="183"/>
      <c r="S76" s="184"/>
      <c r="T76" s="185"/>
      <c r="U76" s="186"/>
      <c r="V76" s="188"/>
      <c r="W76" s="189"/>
      <c r="X76" s="189"/>
      <c r="Y76" s="186"/>
      <c r="Z76" s="238"/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Продажи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Пользователь</cp:lastModifiedBy>
  <dcterms:created xsi:type="dcterms:W3CDTF">2022-01-31T07:48:21Z</dcterms:created>
  <dcterms:modified xsi:type="dcterms:W3CDTF">2025-11-12T14:31:45Z</dcterms:modified>
</cp:coreProperties>
</file>